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5/4Q25/Tablas Consolidadas/"/>
    </mc:Choice>
  </mc:AlternateContent>
  <xr:revisionPtr revIDLastSave="497" documentId="8_{FAEC01A5-C2B4-4858-9904-39A08E67D6B5}" xr6:coauthVersionLast="47" xr6:coauthVersionMax="47" xr10:uidLastSave="{4645E3F4-5E4F-4BA0-ACAE-204F113D29EB}"/>
  <bookViews>
    <workbookView xWindow="-120" yWindow="-120" windowWidth="29040" windowHeight="15720" tabRatio="795" activeTab="4" xr2:uid="{A1DE73FF-14BF-4490-977C-6C5972B72EE5}"/>
  </bookViews>
  <sheets>
    <sheet name="Índice" sheetId="2" r:id="rId1"/>
    <sheet name="Revisión" sheetId="31" state="hidden" r:id="rId2"/>
    <sheet name="Sostenibilidad" sheetId="52" r:id="rId3"/>
    <sheet name="Estrategia - Yape" sheetId="42" r:id="rId4"/>
    <sheet name="0.Resumen BAP" sheetId="1" r:id="rId5"/>
    <sheet name="0.1.Contribuciones BAP" sheetId="4" r:id="rId6"/>
    <sheet name="0.2.ROAE" sheetId="5" r:id="rId7"/>
    <sheet name="1.1.Colocaciones" sheetId="43" r:id="rId8"/>
    <sheet name="1.2.Calidad de Cartera" sheetId="44" r:id="rId9"/>
    <sheet name="2.Depositos" sheetId="7" r:id="rId10"/>
    <sheet name="3.1.AGIs" sheetId="6" r:id="rId11"/>
    <sheet name="3.2.Fondeo" sheetId="34" r:id="rId12"/>
    <sheet name="4.Ingreso Neto por Intereses" sheetId="10" r:id="rId13"/>
    <sheet name="5.Provisiones" sheetId="45" r:id="rId14"/>
    <sheet name="6.1.Otros Ingresos Ordinarios" sheetId="11" r:id="rId15"/>
    <sheet name="6.2.Otros Ingresos No ordinario" sheetId="36" r:id="rId16"/>
    <sheet name="7.Resultado Técnico de Seguros" sheetId="12" r:id="rId17"/>
    <sheet name="8.Gastos Operativos" sheetId="13" r:id="rId18"/>
    <sheet name="9.Eficiencia Operativa" sheetId="33" r:id="rId19"/>
    <sheet name="10.1.Capital Regulatorio BAP" sheetId="15" r:id="rId20"/>
    <sheet name="10.2.Capital Regulatorio BCP" sheetId="16" r:id="rId21"/>
    <sheet name="10.3.1 Capital Regulatorio Mb" sheetId="50" r:id="rId22"/>
    <sheet name="11.Perspectivas Económicas" sheetId="19" r:id="rId23"/>
    <sheet name="Anexos &gt;&gt;" sheetId="41" r:id="rId24"/>
    <sheet name="12.1. Colocaciones en SPD" sheetId="53" r:id="rId25"/>
    <sheet name="12.5.Canales Físicos" sheetId="18" r:id="rId26"/>
    <sheet name="12.7.1.Credicorp Consolidado" sheetId="20" r:id="rId27"/>
    <sheet name="12.7.2. Credicorp Individual" sheetId="21" r:id="rId28"/>
    <sheet name="12.7.3. BCP Consolidado" sheetId="51" r:id="rId29"/>
    <sheet name="12.7.4. BCP Individual" sheetId="23" r:id="rId30"/>
    <sheet name="12.7.5. BCP Bolivia" sheetId="25" r:id="rId31"/>
    <sheet name="12.7.6. Mibanco" sheetId="24" r:id="rId32"/>
    <sheet name="12.7.7. Prima AFP" sheetId="32" r:id="rId33"/>
    <sheet name="12.7.7 Grupo Pacífico" sheetId="28" r:id="rId34"/>
    <sheet name="12.7.9. IB &amp; WM" sheetId="47" r:id="rId35"/>
  </sheets>
  <definedNames>
    <definedName name="_ftn1" localSheetId="2">Sostenibilidad!$B$10</definedName>
    <definedName name="_ftnref1" localSheetId="2">Sostenibilidad!$B$4</definedName>
    <definedName name="_Hlk196909593" localSheetId="14">'6.1.Otros Ingresos Ordinarios'!$B$31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 i="1" l="1"/>
  <c r="H51" i="1"/>
  <c r="H40" i="43"/>
  <c r="G40" i="43"/>
  <c r="D40" i="43"/>
  <c r="C40" i="43"/>
  <c r="H22" i="43"/>
  <c r="G22" i="43"/>
  <c r="D22" i="43"/>
  <c r="C22" i="43"/>
  <c r="AF8" i="23" l="1"/>
  <c r="AE7" i="51"/>
  <c r="L14" i="28" l="1"/>
  <c r="D29" i="50"/>
  <c r="E29" i="50"/>
  <c r="C29" i="50"/>
  <c r="D22" i="50"/>
  <c r="E22" i="50"/>
  <c r="C22" i="50"/>
  <c r="I15" i="33" l="1"/>
  <c r="H15" i="33"/>
  <c r="E15" i="33"/>
  <c r="D15" i="33"/>
  <c r="C15" i="33"/>
  <c r="I35" i="13"/>
  <c r="H35" i="13"/>
  <c r="E35" i="13"/>
  <c r="D35" i="13"/>
  <c r="C35" i="13"/>
  <c r="I14" i="13"/>
  <c r="H14" i="13"/>
  <c r="E14" i="13"/>
  <c r="D14" i="13"/>
  <c r="C14" i="13"/>
  <c r="J6" i="1" l="1"/>
  <c r="G62" i="32" l="1"/>
  <c r="H62" i="32" s="1"/>
  <c r="F62" i="32"/>
  <c r="C62" i="32"/>
  <c r="D62" i="32" s="1"/>
  <c r="E62" i="32" s="1"/>
  <c r="J68" i="42" l="1"/>
  <c r="J35" i="13" l="1"/>
  <c r="J4" i="36"/>
  <c r="I35" i="11"/>
  <c r="H35" i="11"/>
  <c r="E35" i="11"/>
  <c r="D35" i="11"/>
  <c r="C35" i="11"/>
  <c r="I19" i="11"/>
  <c r="H19" i="11"/>
  <c r="E19" i="11"/>
  <c r="D19" i="11"/>
  <c r="C19" i="11"/>
  <c r="I11" i="11"/>
  <c r="H11" i="11"/>
  <c r="J11" i="11" s="1"/>
  <c r="E11" i="11"/>
  <c r="D11" i="11"/>
  <c r="C11" i="11"/>
  <c r="J31" i="42"/>
  <c r="I53" i="32"/>
  <c r="H53" i="32"/>
  <c r="I45" i="24"/>
  <c r="H45" i="24"/>
  <c r="I32" i="25"/>
  <c r="I44" i="25" s="1"/>
  <c r="H32" i="25"/>
  <c r="H44" i="25" s="1"/>
  <c r="AA8" i="23"/>
  <c r="Z8" i="23"/>
  <c r="Y8" i="23"/>
  <c r="J38" i="21"/>
  <c r="AB3" i="10"/>
  <c r="Y3" i="10"/>
  <c r="T3" i="10"/>
  <c r="Q3" i="10"/>
  <c r="N3" i="10"/>
  <c r="I29" i="10"/>
  <c r="H29" i="10"/>
  <c r="J4" i="10"/>
  <c r="J29" i="10" s="1"/>
  <c r="I15" i="34"/>
  <c r="H15" i="34"/>
  <c r="E16" i="44"/>
  <c r="D16" i="44"/>
  <c r="C16" i="44"/>
  <c r="J32" i="32" l="1"/>
  <c r="J53" i="32" s="1"/>
  <c r="J35" i="11"/>
  <c r="J19" i="11"/>
  <c r="J14" i="13"/>
  <c r="AA17" i="10" l="1"/>
  <c r="X17" i="10"/>
  <c r="J4" i="45" l="1"/>
  <c r="J5" i="5" l="1"/>
  <c r="D44" i="25"/>
  <c r="E44" i="25"/>
  <c r="C44" i="25"/>
  <c r="J6" i="47" l="1"/>
  <c r="J4" i="11" l="1"/>
  <c r="J4" i="13"/>
  <c r="J15" i="33"/>
  <c r="J4" i="33"/>
  <c r="J45" i="24"/>
  <c r="J44" i="25"/>
  <c r="J32" i="25"/>
  <c r="Z8" i="20"/>
  <c r="T8" i="23"/>
  <c r="J33" i="24" l="1"/>
  <c r="S7" i="51" l="1"/>
  <c r="J15" i="34" l="1"/>
  <c r="K5" i="12" l="1"/>
  <c r="J6" i="4" l="1"/>
  <c r="N17" i="10" l="1"/>
  <c r="Q17" i="10"/>
  <c r="T17" i="10"/>
  <c r="E12" i="18" l="1"/>
  <c r="D12" i="18"/>
  <c r="C12" i="18"/>
  <c r="D22" i="16"/>
  <c r="D29" i="16" s="1"/>
  <c r="D42" i="16" s="1"/>
  <c r="D49" i="16" s="1"/>
  <c r="E22" i="16"/>
  <c r="E29" i="16" s="1"/>
  <c r="E42" i="16" s="1"/>
  <c r="E49" i="16" s="1"/>
  <c r="C22" i="16"/>
  <c r="C29" i="16" s="1"/>
  <c r="D29" i="10"/>
  <c r="E29" i="10"/>
  <c r="F29" i="10"/>
  <c r="G29" i="10"/>
  <c r="C29" i="10"/>
  <c r="C42" i="16" l="1"/>
  <c r="C49" i="16" s="1"/>
  <c r="E16" i="6"/>
  <c r="D16" i="6"/>
  <c r="C16" i="6"/>
  <c r="E42" i="50" l="1"/>
  <c r="E49" i="50" s="1"/>
  <c r="D42" i="50"/>
  <c r="D49" i="50" s="1"/>
  <c r="C42" i="50"/>
  <c r="C49" i="50" s="1"/>
  <c r="F28" i="16"/>
  <c r="G4" i="44" l="1"/>
  <c r="F4" i="44"/>
  <c r="D72" i="31" l="1"/>
  <c r="E72" i="31"/>
  <c r="C72" i="31"/>
  <c r="E24" i="7" l="1"/>
  <c r="E25" i="7" s="1"/>
  <c r="D24" i="7"/>
  <c r="D25" i="7" s="1"/>
  <c r="C24" i="7"/>
  <c r="C25" i="7" s="1"/>
  <c r="D22" i="7"/>
  <c r="D23" i="7" s="1"/>
  <c r="E22" i="7"/>
  <c r="E23" i="7" s="1"/>
  <c r="C22" i="7"/>
  <c r="C23" i="7" s="1"/>
  <c r="C20" i="7"/>
  <c r="C21" i="7" s="1"/>
  <c r="C19" i="7"/>
  <c r="E17" i="7"/>
  <c r="D17" i="7"/>
  <c r="E165" i="31"/>
  <c r="D165" i="31"/>
  <c r="C165" i="31"/>
  <c r="B165" i="31"/>
  <c r="B159" i="31"/>
  <c r="B155" i="31"/>
  <c r="B176" i="31"/>
  <c r="B170" i="31"/>
  <c r="B173" i="31"/>
  <c r="B164" i="31"/>
  <c r="B167" i="31"/>
  <c r="B154" i="31"/>
  <c r="B158" i="31"/>
  <c r="B161" i="31"/>
  <c r="B150" i="31"/>
  <c r="C64" i="31" l="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C68" i="31"/>
  <c r="D68" i="31"/>
  <c r="E68" i="31"/>
  <c r="B68" i="31"/>
  <c r="D64" i="31"/>
  <c r="E64" i="31"/>
  <c r="B64" i="31"/>
  <c r="D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39" i="31" l="1"/>
  <c r="E83" i="31"/>
  <c r="E85" i="31" s="1"/>
  <c r="E63" i="31"/>
  <c r="E65" i="31" s="1"/>
  <c r="C139" i="31"/>
  <c r="D63" i="31" l="1"/>
  <c r="D65" i="31" s="1"/>
  <c r="D139" i="31"/>
  <c r="C63" i="31"/>
  <c r="C65" i="31" s="1"/>
  <c r="C83" i="31" l="1"/>
  <c r="C85" i="31" s="1"/>
  <c r="E47" i="31"/>
  <c r="E49" i="31" s="1"/>
  <c r="D83" i="31" l="1"/>
  <c r="D85" i="31" s="1"/>
  <c r="C47" i="31"/>
  <c r="C49" i="31" s="1"/>
  <c r="D47" i="31"/>
  <c r="D49" i="31" s="1"/>
  <c r="C123" i="31" l="1"/>
  <c r="C125" i="31" s="1"/>
  <c r="D123" i="31"/>
  <c r="D125" i="31" s="1"/>
  <c r="E123" i="31"/>
  <c r="E125" i="31" s="1"/>
  <c r="C23" i="31"/>
  <c r="C25" i="31" s="1"/>
  <c r="D23" i="31"/>
  <c r="D25" i="31" s="1"/>
  <c r="E23" i="31"/>
  <c r="E25" i="31" s="1"/>
  <c r="E161" i="31" l="1"/>
  <c r="D161" i="31"/>
  <c r="C161" i="31"/>
  <c r="E158" i="31"/>
  <c r="D158" i="31"/>
  <c r="C158" i="31"/>
  <c r="E154" i="31"/>
  <c r="D154" i="31"/>
  <c r="C154" i="31"/>
  <c r="E150" i="31"/>
  <c r="D150" i="31"/>
  <c r="C150" i="31"/>
  <c r="J7" i="33" l="1"/>
  <c r="J43" i="10"/>
  <c r="J24" i="10"/>
  <c r="G23" i="10"/>
  <c r="F23" i="10"/>
  <c r="F22" i="10"/>
  <c r="G22" i="10"/>
  <c r="J41" i="10"/>
  <c r="F21" i="44"/>
  <c r="G21" i="44"/>
  <c r="J42" i="10"/>
  <c r="F16" i="34"/>
  <c r="G16" i="34"/>
  <c r="F24" i="10"/>
  <c r="G24" i="10"/>
  <c r="G44" i="10"/>
  <c r="F44" i="10"/>
  <c r="J23" i="10"/>
  <c r="F43" i="10"/>
  <c r="G43" i="10"/>
  <c r="G20" i="44"/>
  <c r="F20" i="44"/>
  <c r="J16" i="34"/>
  <c r="J22" i="10"/>
  <c r="G42" i="10"/>
  <c r="F42" i="10"/>
  <c r="G11" i="44"/>
  <c r="F11" i="44"/>
  <c r="G41" i="10"/>
  <c r="F41" i="10"/>
  <c r="J44" i="10"/>
  <c r="F13" i="44"/>
  <c r="G13" i="44"/>
  <c r="G7" i="33"/>
  <c r="F7" i="33"/>
  <c r="D76" i="31"/>
  <c r="C76" i="31"/>
  <c r="E176" i="31"/>
  <c r="D176" i="31"/>
  <c r="C176" i="31"/>
  <c r="E173" i="31"/>
  <c r="D173" i="31"/>
  <c r="C173" i="31"/>
  <c r="E170" i="31"/>
  <c r="D170" i="31"/>
  <c r="C170" i="31"/>
  <c r="E167" i="31"/>
  <c r="D167" i="31"/>
  <c r="C167" i="31"/>
  <c r="E164" i="31"/>
  <c r="D164" i="31"/>
  <c r="C164" i="31"/>
  <c r="E147" i="31"/>
  <c r="D147" i="31"/>
  <c r="C147" i="31"/>
  <c r="E143" i="31"/>
  <c r="D143" i="31"/>
  <c r="C143" i="31"/>
  <c r="D111" i="31"/>
  <c r="D113" i="31" s="1"/>
  <c r="C111" i="31"/>
  <c r="C113" i="31" s="1"/>
  <c r="E107" i="31"/>
  <c r="E109" i="31" s="1"/>
  <c r="D107" i="31"/>
  <c r="D109" i="31" s="1"/>
  <c r="C107" i="31"/>
  <c r="C109" i="31" s="1"/>
  <c r="D103" i="31"/>
  <c r="D105" i="31" s="1"/>
  <c r="C103" i="31"/>
  <c r="C105" i="31" s="1"/>
  <c r="D99" i="31"/>
  <c r="D101" i="31" s="1"/>
  <c r="C99" i="31"/>
  <c r="C101" i="31" s="1"/>
  <c r="D95" i="31"/>
  <c r="D97" i="31" s="1"/>
  <c r="C95" i="31"/>
  <c r="C97" i="31" s="1"/>
  <c r="D91" i="31"/>
  <c r="D93" i="31" s="1"/>
  <c r="C91" i="31"/>
  <c r="C93" i="31" s="1"/>
  <c r="D87" i="31"/>
  <c r="D89" i="31" s="1"/>
  <c r="C87" i="31"/>
  <c r="C89" i="31" s="1"/>
  <c r="D79" i="31"/>
  <c r="D81" i="31" s="1"/>
  <c r="C79" i="31"/>
  <c r="C81" i="31" s="1"/>
  <c r="D75" i="31"/>
  <c r="C75" i="31"/>
  <c r="D71" i="31"/>
  <c r="D73" i="31" s="1"/>
  <c r="C71" i="31"/>
  <c r="C73" i="31" s="1"/>
  <c r="D67" i="31"/>
  <c r="D69" i="31" s="1"/>
  <c r="C67" i="31"/>
  <c r="C69" i="31" s="1"/>
  <c r="E59" i="31"/>
  <c r="D59" i="31"/>
  <c r="D61" i="31" s="1"/>
  <c r="C59" i="31"/>
  <c r="C61" i="31" s="1"/>
  <c r="E55" i="31"/>
  <c r="E57" i="31" s="1"/>
  <c r="D55" i="31"/>
  <c r="D57" i="31" s="1"/>
  <c r="C55" i="31"/>
  <c r="C57" i="31" s="1"/>
  <c r="E51" i="31"/>
  <c r="D51" i="31"/>
  <c r="C51" i="31"/>
  <c r="E43" i="31"/>
  <c r="E45" i="31" s="1"/>
  <c r="D43" i="31"/>
  <c r="D45" i="31" s="1"/>
  <c r="C43" i="31"/>
  <c r="C45" i="31" s="1"/>
  <c r="E39" i="31"/>
  <c r="E41" i="31" s="1"/>
  <c r="D39" i="31"/>
  <c r="D41" i="31" s="1"/>
  <c r="C39" i="31"/>
  <c r="C41" i="31" s="1"/>
  <c r="E35" i="31"/>
  <c r="E37" i="31" s="1"/>
  <c r="D35" i="31"/>
  <c r="D37" i="31" s="1"/>
  <c r="C35" i="31"/>
  <c r="C37" i="31" s="1"/>
  <c r="E31" i="31"/>
  <c r="E33" i="31" s="1"/>
  <c r="D31" i="31"/>
  <c r="D33" i="31" s="1"/>
  <c r="C31" i="31"/>
  <c r="C33" i="31" s="1"/>
  <c r="E27" i="31"/>
  <c r="E29" i="31" s="1"/>
  <c r="D27" i="31"/>
  <c r="D29" i="31" s="1"/>
  <c r="C27" i="31"/>
  <c r="C29" i="31" s="1"/>
  <c r="E19" i="31"/>
  <c r="E21" i="31" s="1"/>
  <c r="D19" i="31"/>
  <c r="D21" i="31" s="1"/>
  <c r="C19" i="31"/>
  <c r="C21" i="31" s="1"/>
  <c r="E15" i="31"/>
  <c r="E17" i="31" s="1"/>
  <c r="D15" i="31"/>
  <c r="D17" i="31" s="1"/>
  <c r="C15" i="31"/>
  <c r="C17" i="31" s="1"/>
  <c r="E11" i="31"/>
  <c r="E13" i="31" s="1"/>
  <c r="D11" i="31"/>
  <c r="D13" i="31" s="1"/>
  <c r="C11" i="31"/>
  <c r="C13" i="31" s="1"/>
  <c r="E7" i="31"/>
  <c r="E9" i="31" s="1"/>
  <c r="D7" i="31"/>
  <c r="D9" i="31" s="1"/>
  <c r="C7" i="31"/>
  <c r="C9" i="31" s="1"/>
  <c r="E3" i="31"/>
  <c r="E5" i="31" s="1"/>
  <c r="D3" i="31"/>
  <c r="D5" i="31" s="1"/>
  <c r="C3" i="31"/>
  <c r="C5" i="31" s="1"/>
  <c r="D135" i="31"/>
  <c r="C135" i="31"/>
  <c r="J11" i="5" l="1"/>
  <c r="C77" i="31"/>
  <c r="J35" i="1"/>
  <c r="J27" i="1"/>
  <c r="G8" i="5"/>
  <c r="F8" i="5"/>
  <c r="J8" i="5"/>
  <c r="J29" i="1"/>
  <c r="J13" i="5"/>
  <c r="J32" i="1"/>
  <c r="E111" i="31"/>
  <c r="E113" i="31" s="1"/>
  <c r="G41" i="1"/>
  <c r="F41" i="1"/>
  <c r="F7" i="5"/>
  <c r="G7" i="5"/>
  <c r="J18" i="5"/>
  <c r="G17" i="5"/>
  <c r="F17" i="5"/>
  <c r="E95" i="31"/>
  <c r="E97" i="31" s="1"/>
  <c r="G34" i="1"/>
  <c r="F34" i="1"/>
  <c r="F14" i="5"/>
  <c r="G14" i="5"/>
  <c r="J10" i="5"/>
  <c r="J36" i="1"/>
  <c r="G46" i="1"/>
  <c r="F46" i="1"/>
  <c r="G11" i="5"/>
  <c r="F11" i="5"/>
  <c r="D77" i="31"/>
  <c r="J17" i="5"/>
  <c r="F10" i="5"/>
  <c r="G10" i="5"/>
  <c r="G18" i="5"/>
  <c r="F18" i="5"/>
  <c r="E76" i="31"/>
  <c r="J14" i="5"/>
  <c r="F27" i="1"/>
  <c r="E71" i="31"/>
  <c r="E73" i="31" s="1"/>
  <c r="G27" i="1"/>
  <c r="J30" i="1"/>
  <c r="E99" i="31"/>
  <c r="E101" i="31" s="1"/>
  <c r="G35" i="1"/>
  <c r="F35" i="1"/>
  <c r="J7" i="5"/>
  <c r="G16" i="5"/>
  <c r="F16" i="5"/>
  <c r="E87" i="31"/>
  <c r="E89" i="31" s="1"/>
  <c r="G32" i="1"/>
  <c r="F32" i="1"/>
  <c r="E103" i="31"/>
  <c r="E105" i="31" s="1"/>
  <c r="G36" i="1"/>
  <c r="F36" i="1"/>
  <c r="J26" i="1"/>
  <c r="F30" i="1"/>
  <c r="G30" i="1"/>
  <c r="J34" i="1"/>
  <c r="J42" i="1"/>
  <c r="G33" i="1"/>
  <c r="F33" i="1"/>
  <c r="E91" i="31"/>
  <c r="E93" i="31" s="1"/>
  <c r="F50" i="1"/>
  <c r="E135" i="31"/>
  <c r="G50" i="1"/>
  <c r="F13" i="5"/>
  <c r="G13" i="5"/>
  <c r="F26" i="1"/>
  <c r="E67" i="31"/>
  <c r="E69" i="31" s="1"/>
  <c r="G26" i="1"/>
  <c r="J37" i="1"/>
  <c r="F42" i="1"/>
  <c r="G42" i="1"/>
  <c r="E75" i="31"/>
  <c r="G28" i="1"/>
  <c r="F28" i="1"/>
  <c r="J28" i="1"/>
  <c r="F29" i="1"/>
  <c r="G29" i="1"/>
  <c r="E79" i="31"/>
  <c r="E81" i="31" s="1"/>
  <c r="J33" i="1"/>
  <c r="F37" i="1"/>
  <c r="G37" i="1"/>
  <c r="J41" i="1"/>
  <c r="J16" i="5"/>
  <c r="E60" i="31"/>
  <c r="E61" i="31" s="1"/>
  <c r="E18" i="7"/>
  <c r="E19" i="7" s="1"/>
  <c r="D18" i="7"/>
  <c r="D19" i="7" s="1"/>
  <c r="E20" i="7"/>
  <c r="E21" i="7" s="1"/>
  <c r="D20" i="7"/>
  <c r="D21" i="7" s="1"/>
  <c r="E77" i="31" l="1"/>
  <c r="AF17" i="23" l="1"/>
  <c r="AE16" i="51"/>
  <c r="AF25" i="23" l="1"/>
  <c r="AA11" i="51"/>
  <c r="AB11" i="51"/>
  <c r="AB10" i="51"/>
  <c r="AA10" i="51"/>
  <c r="AF19" i="23"/>
  <c r="AA12" i="51"/>
  <c r="AB12" i="51"/>
  <c r="AE10" i="51"/>
  <c r="AE19" i="51"/>
  <c r="AF11" i="23"/>
  <c r="AF20" i="23"/>
  <c r="AE9" i="51"/>
  <c r="AE11" i="51"/>
  <c r="AE20" i="51"/>
  <c r="AF12" i="23"/>
  <c r="AF21" i="23"/>
  <c r="AA17" i="51"/>
  <c r="AB17" i="51"/>
  <c r="AE17" i="51"/>
  <c r="AA18" i="51"/>
  <c r="AB18" i="51"/>
  <c r="AE18" i="51"/>
  <c r="AF10" i="23"/>
  <c r="AA24" i="51"/>
  <c r="AB24" i="51"/>
  <c r="AA20" i="51"/>
  <c r="AB20" i="51"/>
  <c r="AE12" i="51"/>
  <c r="AE23" i="51"/>
  <c r="AF13" i="23"/>
  <c r="AF24" i="23"/>
  <c r="AF18" i="23"/>
  <c r="AA16" i="51"/>
  <c r="AB16" i="51"/>
  <c r="AB23" i="51"/>
  <c r="AA23" i="51"/>
  <c r="AE13" i="51"/>
  <c r="AE24" i="51"/>
  <c r="AF14" i="23"/>
  <c r="AB19" i="51" l="1"/>
  <c r="AA19" i="51"/>
  <c r="AA9" i="51"/>
  <c r="AB9" i="51"/>
  <c r="AB13" i="51"/>
  <c r="AA13" i="51"/>
  <c r="E151" i="31" l="1"/>
  <c r="E152" i="31" s="1"/>
  <c r="D151" i="31"/>
  <c r="D152" i="31" s="1"/>
  <c r="C151" i="31"/>
  <c r="C152" i="31" s="1"/>
  <c r="J56" i="32" l="1"/>
  <c r="AC25" i="23"/>
  <c r="AB25" i="23"/>
  <c r="AC11" i="23"/>
  <c r="AB11" i="23"/>
  <c r="AB17" i="23"/>
  <c r="AC17" i="23"/>
  <c r="AB20" i="23"/>
  <c r="AC20" i="23"/>
  <c r="AC13" i="23"/>
  <c r="AB13" i="23"/>
  <c r="G56" i="32"/>
  <c r="F56" i="32"/>
  <c r="F45" i="25"/>
  <c r="G45" i="25"/>
  <c r="AB18" i="23"/>
  <c r="AC18" i="23"/>
  <c r="G59" i="21"/>
  <c r="F59" i="21"/>
  <c r="AC12" i="23"/>
  <c r="AB12" i="23"/>
  <c r="AB24" i="23"/>
  <c r="AC24" i="23"/>
  <c r="J45" i="25"/>
  <c r="AC21" i="23"/>
  <c r="AB21" i="23"/>
  <c r="G46" i="24"/>
  <c r="F46" i="24"/>
  <c r="AB14" i="23"/>
  <c r="AC14" i="23"/>
  <c r="J46" i="24"/>
  <c r="AC19" i="23"/>
  <c r="AB19" i="23"/>
  <c r="AB10" i="23"/>
  <c r="AC10" i="23"/>
  <c r="J59" i="21"/>
  <c r="D131" i="31"/>
  <c r="D133" i="31" s="1"/>
  <c r="C131" i="31"/>
  <c r="C133" i="31" s="1"/>
  <c r="D127" i="31"/>
  <c r="D129" i="31" s="1"/>
  <c r="C127" i="31"/>
  <c r="C129" i="31" s="1"/>
  <c r="G44" i="1" l="1"/>
  <c r="F44" i="1"/>
  <c r="E127" i="31"/>
  <c r="E129" i="31" s="1"/>
  <c r="E131" i="31"/>
  <c r="E133" i="31" s="1"/>
  <c r="G45" i="1"/>
  <c r="F45" i="1"/>
  <c r="F48" i="1"/>
  <c r="G48" i="1"/>
  <c r="G49" i="1"/>
  <c r="F49" i="1"/>
  <c r="J44" i="1"/>
  <c r="J46" i="1" l="1"/>
  <c r="J45" i="1"/>
  <c r="J50" i="1"/>
  <c r="J48" i="1"/>
  <c r="J49" i="1"/>
  <c r="E52" i="31" l="1"/>
  <c r="E53" i="31" s="1"/>
  <c r="D52" i="31"/>
  <c r="D53" i="31" s="1"/>
  <c r="C52" i="31"/>
  <c r="C53" i="31" s="1"/>
  <c r="F61" i="16" l="1"/>
  <c r="G61" i="16"/>
  <c r="G44" i="16"/>
  <c r="F44" i="16"/>
  <c r="G43" i="16"/>
  <c r="F43" i="16"/>
  <c r="F45" i="16"/>
  <c r="G45" i="16"/>
  <c r="J20" i="33"/>
  <c r="G16" i="33" l="1"/>
  <c r="F16" i="33"/>
  <c r="G21" i="33"/>
  <c r="F21" i="33"/>
  <c r="J17" i="33"/>
  <c r="J21" i="33"/>
  <c r="F18" i="33"/>
  <c r="G18" i="33"/>
  <c r="G17" i="33"/>
  <c r="F17" i="33"/>
  <c r="J16" i="33"/>
  <c r="F20" i="33"/>
  <c r="G20" i="33"/>
  <c r="J22" i="33"/>
  <c r="G19" i="33"/>
  <c r="F19" i="33"/>
  <c r="F22" i="33"/>
  <c r="G22" i="33"/>
  <c r="J19" i="33"/>
  <c r="J18" i="33"/>
  <c r="G28" i="15" l="1"/>
  <c r="F28" i="15"/>
  <c r="G29" i="15"/>
  <c r="F29" i="15"/>
  <c r="F27" i="15"/>
  <c r="G27" i="15"/>
  <c r="G45" i="50" l="1"/>
  <c r="F45" i="50"/>
  <c r="F61" i="50"/>
  <c r="G61" i="50"/>
  <c r="F43" i="50"/>
  <c r="G43" i="50"/>
  <c r="F44" i="50"/>
  <c r="G44" i="50"/>
  <c r="G45" i="10" l="1"/>
  <c r="F45" i="10"/>
  <c r="F46" i="10"/>
  <c r="G46" i="10"/>
  <c r="J46" i="10"/>
  <c r="J45" i="10"/>
  <c r="J57" i="32" l="1"/>
  <c r="J55" i="32" l="1"/>
  <c r="F51" i="25"/>
  <c r="G51" i="25"/>
  <c r="G52" i="24"/>
  <c r="F52" i="24"/>
  <c r="G50" i="25"/>
  <c r="F50" i="25"/>
  <c r="F57" i="32"/>
  <c r="G57" i="32"/>
  <c r="G53" i="24"/>
  <c r="F53" i="24"/>
  <c r="D155" i="31"/>
  <c r="D156" i="31" s="1"/>
  <c r="D159" i="31"/>
  <c r="C155" i="31"/>
  <c r="C156" i="31" s="1"/>
  <c r="C159" i="31"/>
  <c r="E155" i="31"/>
  <c r="E156" i="31" s="1"/>
  <c r="G55" i="32" l="1"/>
  <c r="F55" i="32"/>
  <c r="F49" i="25"/>
  <c r="J46" i="25"/>
  <c r="F48" i="25"/>
  <c r="J48" i="24" l="1"/>
  <c r="J47" i="24"/>
  <c r="J54" i="32"/>
  <c r="F50" i="24"/>
  <c r="G50" i="24"/>
  <c r="F51" i="24"/>
  <c r="G51" i="24"/>
  <c r="F49" i="24"/>
  <c r="G49" i="24"/>
  <c r="F54" i="32"/>
  <c r="G54" i="32"/>
  <c r="F47" i="25" l="1"/>
  <c r="G46" i="25"/>
  <c r="F46" i="25"/>
  <c r="G47" i="25" l="1"/>
  <c r="G49" i="25"/>
  <c r="G48" i="25"/>
  <c r="E159" i="31" l="1"/>
  <c r="F48" i="24" l="1"/>
  <c r="G48" i="24"/>
  <c r="F47" i="24"/>
  <c r="G47" i="24"/>
  <c r="J8" i="45" l="1"/>
  <c r="G8" i="45" l="1"/>
  <c r="F8" i="45"/>
  <c r="G12" i="44" l="1"/>
  <c r="F12" i="44"/>
</calcChain>
</file>

<file path=xl/sharedStrings.xml><?xml version="1.0" encoding="utf-8"?>
<sst xmlns="http://schemas.openxmlformats.org/spreadsheetml/2006/main" count="2069" uniqueCount="910">
  <si>
    <t>Índice</t>
  </si>
  <si>
    <t>0. Resumen BAP</t>
  </si>
  <si>
    <t>0.1. Contribuciones BAP</t>
  </si>
  <si>
    <t xml:space="preserve">0.2. ROAE </t>
  </si>
  <si>
    <t>1.1. Colocaciones</t>
  </si>
  <si>
    <t>1.2. Calidad de Cartera</t>
  </si>
  <si>
    <t>2. Depósitos</t>
  </si>
  <si>
    <t>3.1. AGIs</t>
  </si>
  <si>
    <t>3.2. Fondeo</t>
  </si>
  <si>
    <t>4. Ingreso Neto por Intereses</t>
  </si>
  <si>
    <t>5. Provisiones</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</si>
  <si>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</si>
  <si>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</si>
  <si>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</si>
  <si>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</si>
  <si>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</si>
  <si>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</si>
  <si>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</si>
  <si>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</si>
  <si>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</si>
  <si>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</si>
  <si>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</si>
  <si>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</si>
  <si>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</si>
  <si>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</si>
  <si>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</si>
  <si>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</si>
  <si>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</si>
  <si>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</si>
  <si>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</si>
  <si>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</si>
  <si>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</si>
  <si>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</si>
  <si>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</si>
  <si>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</si>
  <si>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</si>
  <si>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</si>
  <si>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Volver al índice</t>
  </si>
  <si>
    <t>Subsidiaria</t>
  </si>
  <si>
    <t>2T24</t>
  </si>
  <si>
    <t>Mibanco</t>
  </si>
  <si>
    <t>Trimestre</t>
  </si>
  <si>
    <t>Variación %</t>
  </si>
  <si>
    <t xml:space="preserve">Acumulado a </t>
  </si>
  <si>
    <t>TaT</t>
  </si>
  <si>
    <t>AaA</t>
  </si>
  <si>
    <t>Usuarios</t>
  </si>
  <si>
    <t>Usuarios (millones)</t>
  </si>
  <si>
    <t># Transacciones (millones)</t>
  </si>
  <si>
    <t>Experiencia</t>
  </si>
  <si>
    <t>Drivers Monetización</t>
  </si>
  <si>
    <t>Pagos</t>
  </si>
  <si>
    <t># de Transacciones de Pago de Servicios (millones)</t>
  </si>
  <si>
    <t>Financiero</t>
  </si>
  <si>
    <t># Desembolsos de Créditos (miles)</t>
  </si>
  <si>
    <t>Ingreso neto por intereses</t>
  </si>
  <si>
    <t>Ingresos Totales</t>
  </si>
  <si>
    <t>Gastos Totales</t>
  </si>
  <si>
    <t>(1) Cifras de gestión.</t>
  </si>
  <si>
    <t xml:space="preserve">Credicorp Ltd. </t>
  </si>
  <si>
    <t>Acumulado a</t>
  </si>
  <si>
    <t>S/000</t>
  </si>
  <si>
    <t>Intereses, rendimientos y gastos similares, neto</t>
  </si>
  <si>
    <t>Provisión de pérdida crediticia para cartera de créditos</t>
  </si>
  <si>
    <t>Intereses, rendimientos y gastos similares, neto, después de la provisión de pérdida crediticia para cartera de créditos</t>
  </si>
  <si>
    <t>Otros ingresos</t>
  </si>
  <si>
    <t>Resultados técnicos de seguros</t>
  </si>
  <si>
    <t>Total gastos</t>
  </si>
  <si>
    <t>Impuesto a la renta</t>
  </si>
  <si>
    <t>Interés no controlador</t>
  </si>
  <si>
    <t>Utilidad (pérdida) neta atribuible a Credicorp</t>
  </si>
  <si>
    <t>Depósitos y obligaciones</t>
  </si>
  <si>
    <t>Patrimonio Neto</t>
  </si>
  <si>
    <t>Rentabilidad</t>
  </si>
  <si>
    <t>Margen neto por intereses ajustado por riesgo</t>
  </si>
  <si>
    <t>ROE</t>
  </si>
  <si>
    <t>ROA</t>
  </si>
  <si>
    <t>Calidad de cartera</t>
  </si>
  <si>
    <t>Índice de cartera atrasada 90 días</t>
  </si>
  <si>
    <t xml:space="preserve">Cobertura de cartera atrasada </t>
  </si>
  <si>
    <t xml:space="preserve">Cobertura de cartera deteriorada </t>
  </si>
  <si>
    <t>Eficiencia operativa</t>
  </si>
  <si>
    <t>Gastos operativos / Activos promedio totales</t>
  </si>
  <si>
    <t xml:space="preserve">Capitalización - BCP Individual </t>
  </si>
  <si>
    <t xml:space="preserve">Capitalización - Mibanco </t>
  </si>
  <si>
    <t>Empleados</t>
  </si>
  <si>
    <t>Información Accionaria</t>
  </si>
  <si>
    <t>Acciones Emitidas</t>
  </si>
  <si>
    <t>Acciones en Circulación</t>
  </si>
  <si>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</si>
  <si>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</si>
  <si>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</si>
  <si>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</si>
  <si>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</si>
  <si>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</si>
  <si>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</si>
  <si>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</si>
  <si>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</si>
  <si>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</si>
  <si>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</si>
  <si>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</si>
  <si>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Contribuciones a los resultados*</t>
  </si>
  <si>
    <t>Banca Universal</t>
  </si>
  <si>
    <t xml:space="preserve"> BCP Individual</t>
  </si>
  <si>
    <t xml:space="preserve"> BCP Bolivia</t>
  </si>
  <si>
    <t>Microfinanzas</t>
  </si>
  <si>
    <r>
      <t xml:space="preserve"> Mibanco </t>
    </r>
    <r>
      <rPr>
        <vertAlign val="superscript"/>
        <sz val="10"/>
        <color theme="1"/>
        <rFont val="Calibri"/>
        <family val="2"/>
        <scheme val="minor"/>
      </rPr>
      <t>(1)</t>
    </r>
  </si>
  <si>
    <t xml:space="preserve"> Mibanco Colombia</t>
  </si>
  <si>
    <t>Seguros y Pensiones</t>
  </si>
  <si>
    <r>
      <t xml:space="preserve"> Grupo Pacífico </t>
    </r>
    <r>
      <rPr>
        <vertAlign val="superscript"/>
        <sz val="10"/>
        <color theme="1"/>
        <rFont val="Calibri"/>
        <family val="2"/>
        <scheme val="minor"/>
      </rPr>
      <t>(2)</t>
    </r>
  </si>
  <si>
    <t xml:space="preserve"> Prima AFP</t>
  </si>
  <si>
    <t>Banca de Inversión y Gestión de Activos</t>
  </si>
  <si>
    <t xml:space="preserve"> Credicorp Capital</t>
  </si>
  <si>
    <t xml:space="preserve"> Atlantic Security Bank</t>
  </si>
  <si>
    <r>
      <t xml:space="preserve">Otros </t>
    </r>
    <r>
      <rPr>
        <b/>
        <vertAlign val="superscript"/>
        <sz val="10"/>
        <color theme="1"/>
        <rFont val="Calibri"/>
        <family val="2"/>
        <scheme val="minor"/>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</si>
  <si>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</si>
  <si>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</si>
  <si>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</si>
  <si>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 Prima</t>
  </si>
  <si>
    <t xml:space="preserve"> Credicorp Capital </t>
  </si>
  <si>
    <t xml:space="preserve"> Atlantic Security Bank </t>
  </si>
  <si>
    <t>Credicorp</t>
  </si>
  <si>
    <t>Saldo a</t>
  </si>
  <si>
    <t>Variación Volumen</t>
  </si>
  <si>
    <t>BCP Individual</t>
  </si>
  <si>
    <t>Banca Mayorista</t>
  </si>
  <si>
    <t xml:space="preserve">   Corporativa</t>
  </si>
  <si>
    <t xml:space="preserve">   Empresa</t>
  </si>
  <si>
    <t xml:space="preserve">   Negocios</t>
  </si>
  <si>
    <t xml:space="preserve">   Pyme </t>
  </si>
  <si>
    <t xml:space="preserve">   Hipotecario</t>
  </si>
  <si>
    <t xml:space="preserve">   Consumo</t>
  </si>
  <si>
    <t xml:space="preserve">   Tarjeta de Crédito</t>
  </si>
  <si>
    <t>Mibanco Colombia</t>
  </si>
  <si>
    <t>Bolivia</t>
  </si>
  <si>
    <t>Mayor contracción en volúmenes</t>
  </si>
  <si>
    <t>Mayor crecimiento en volúmenes</t>
  </si>
  <si>
    <t>Total</t>
  </si>
  <si>
    <t>ASB</t>
  </si>
  <si>
    <t>Calidad de Cartera y Ratios de Morosidad</t>
  </si>
  <si>
    <t>% Variación</t>
  </si>
  <si>
    <t>S/ 000</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</si>
  <si>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</si>
  <si>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</si>
  <si>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</si>
  <si>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</si>
  <si>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</si>
  <si>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</si>
  <si>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</si>
  <si>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</si>
  <si>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</si>
  <si>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</si>
  <si>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</si>
  <si>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</si>
  <si>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Depósitos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</si>
  <si>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</si>
  <si>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</si>
  <si>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</si>
  <si>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</si>
  <si>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</si>
  <si>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</si>
  <si>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</si>
  <si>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</si>
  <si>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</si>
  <si>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a valor razonable con cambios en resultados</t>
  </si>
  <si>
    <t>Inversiones a valor razonable con cambios en otros resultados integrales</t>
  </si>
  <si>
    <t>Inversiones a costo amortizado</t>
  </si>
  <si>
    <t>Total Fondeo</t>
  </si>
  <si>
    <t>Costo de Fondeo</t>
  </si>
  <si>
    <t xml:space="preserve">Ingreso neto por intereses </t>
  </si>
  <si>
    <t>Intereses y rendimientos similares</t>
  </si>
  <si>
    <t>Intereses sobre colocaciones</t>
  </si>
  <si>
    <t>Dividendos sobre inversiones</t>
  </si>
  <si>
    <t>Intereses sobre depósitos en otros bancos</t>
  </si>
  <si>
    <t>Intereses sobre valores</t>
  </si>
  <si>
    <t>Otros ingresos por intereses</t>
  </si>
  <si>
    <t>Intereses y gastos similares</t>
  </si>
  <si>
    <t>Gastos por intereses (excluyendo Gastos financieros de la actividad de seguros, neto)</t>
  </si>
  <si>
    <t>Intereses sobre depósitos</t>
  </si>
  <si>
    <t>Intereses sobre deuda a bancos y corresponsales</t>
  </si>
  <si>
    <t>Intereses sobre bonos y notas subord.</t>
  </si>
  <si>
    <t>Gastos financieros de la actividad de seguros, neto</t>
  </si>
  <si>
    <t>Activos promedio que generan intereses</t>
  </si>
  <si>
    <t>Ingresos Netos por Intereses / Margen</t>
  </si>
  <si>
    <t>Ingresos por intereses</t>
  </si>
  <si>
    <t>Gastos por intereses</t>
  </si>
  <si>
    <t>Balances</t>
  </si>
  <si>
    <t>Activos promedio que generan intereses (AGI)</t>
  </si>
  <si>
    <t>Fondeo Promedio</t>
  </si>
  <si>
    <t>Tasas</t>
  </si>
  <si>
    <t>Rendimiento de los AGI</t>
  </si>
  <si>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</si>
  <si>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</si>
  <si>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</si>
  <si>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t>Tasa de referencia Perú</t>
  </si>
  <si>
    <t>Ingresos por Intereses / AGI</t>
  </si>
  <si>
    <t>S/ millones</t>
  </si>
  <si>
    <t>Balance</t>
  </si>
  <si>
    <t>Ingresos</t>
  </si>
  <si>
    <t>Promedio</t>
  </si>
  <si>
    <t>Implícitas</t>
  </si>
  <si>
    <t>Disponible y equivalentes</t>
  </si>
  <si>
    <t>Otros AGI</t>
  </si>
  <si>
    <t>Inversiones</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</si>
  <si>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</si>
  <si>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</si>
  <si>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</si>
  <si>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</si>
  <si>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</si>
  <si>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</si>
  <si>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</si>
  <si>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</si>
  <si>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</si>
  <si>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</si>
  <si>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</si>
  <si>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</si>
  <si>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</si>
  <si>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</si>
  <si>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Provisión Bruta de Pérdida Crediticia para Cartera de Colocaciones</t>
  </si>
  <si>
    <t>Recupero de Castigos</t>
  </si>
  <si>
    <t>Provisión de Pérdida Crediticia para Cartera de Colocaciones, Neta de Recuperos</t>
  </si>
  <si>
    <r>
      <t>Costo del riesgo</t>
    </r>
    <r>
      <rPr>
        <vertAlign val="superscript"/>
        <sz val="10"/>
        <color theme="1"/>
        <rFont val="Calibri"/>
        <family val="2"/>
        <scheme val="minor"/>
      </rPr>
      <t xml:space="preserve"> (1)</t>
    </r>
  </si>
  <si>
    <t>Provisiones de la Cartera de Colocaciones Estructurales</t>
  </si>
  <si>
    <t>2T23</t>
  </si>
  <si>
    <t>1T24</t>
  </si>
  <si>
    <t>Provisión bruta de pérdida crediticia para cartera de colocaciones</t>
  </si>
  <si>
    <t>Recupero de créditos castigados</t>
  </si>
  <si>
    <t>Provisión de pérdida crediticia para cartera de créditos, neta de recuperos</t>
  </si>
  <si>
    <t>Costo del riesgo estructural (2)</t>
  </si>
  <si>
    <t>-106 pbs</t>
  </si>
  <si>
    <t>19 pbs</t>
  </si>
  <si>
    <t>(2) El Costo del riesgo estructural excluye las Provisiones de pérdida crediticia para cartera de créditos, neta de recuperos y Colocaciones de los programas del gobierno (PG) Reactiva Perú y FAE.</t>
  </si>
  <si>
    <t>Provisiones de la Cartera de Colocaciones PG</t>
  </si>
  <si>
    <t>-</t>
  </si>
  <si>
    <t>Costo del riesgo (1)</t>
  </si>
  <si>
    <t>468 pbs</t>
  </si>
  <si>
    <t>372 pbs</t>
  </si>
  <si>
    <t>(1) El Costo del riesgo PG incluye las Provisiones de pérdida crediticia para cartera de créditos, neta de rec uperos y colocaciones de los programas del gobierno Reactiva Perú y FAE.</t>
  </si>
  <si>
    <t>Ingreso neto por comisiones</t>
  </si>
  <si>
    <t>Ganancia neta en operaciones de cambio</t>
  </si>
  <si>
    <t>Total Otros Ingresos Ordinarios</t>
  </si>
  <si>
    <t>BCP Bolivia</t>
  </si>
  <si>
    <t xml:space="preserve">Pacífico </t>
  </si>
  <si>
    <t>Prima</t>
  </si>
  <si>
    <t>Credicorp Capital</t>
  </si>
  <si>
    <t>Total Otros Ingresos Core</t>
  </si>
  <si>
    <t>Comisiones BCP Individual</t>
  </si>
  <si>
    <t>Carta Fianza</t>
  </si>
  <si>
    <t>Seguros</t>
  </si>
  <si>
    <t>Gestión de Patrimonios y Fincorp.</t>
  </si>
  <si>
    <t>(*) Cifras de gestión</t>
  </si>
  <si>
    <t>Ganancia (Pérdida) neta en valores</t>
  </si>
  <si>
    <t xml:space="preserve">Ganancia (Pérdida) neta por diferencia en cambio </t>
  </si>
  <si>
    <t>Otros ingresos no operativos</t>
  </si>
  <si>
    <t>Total Otros Ingresos No Ordinarios</t>
  </si>
  <si>
    <t>Resultado técnico de seguros</t>
  </si>
  <si>
    <t>Ingresos del servicio de seguro</t>
  </si>
  <si>
    <t>Gastos del servicio de seguro</t>
  </si>
  <si>
    <t>Resultado del reaseguro</t>
  </si>
  <si>
    <t>Resultado Técnico del Seguro</t>
  </si>
  <si>
    <t>Generales</t>
  </si>
  <si>
    <t>Vida</t>
  </si>
  <si>
    <t>Crediseguros</t>
  </si>
  <si>
    <t>Gastos Operativos</t>
  </si>
  <si>
    <t>Remuneraciones y beneficios sociales</t>
  </si>
  <si>
    <r>
      <t>Depreciación y amortización</t>
    </r>
    <r>
      <rPr>
        <vertAlign val="superscript"/>
        <sz val="10"/>
        <rFont val="Calibri"/>
        <family val="2"/>
        <scheme val="minor"/>
      </rPr>
      <t xml:space="preserve"> </t>
    </r>
  </si>
  <si>
    <t>Asociación en participación</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</si>
  <si>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</si>
  <si>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</si>
  <si>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</si>
  <si>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</si>
  <si>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</si>
  <si>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</si>
  <si>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</si>
  <si>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Otros 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</si>
  <si>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</si>
  <si>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</si>
  <si>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</si>
  <si>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</si>
  <si>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</si>
  <si>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</si>
  <si>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</si>
  <si>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</si>
  <si>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 variación</t>
  </si>
  <si>
    <t>Eficiencia Operativa</t>
  </si>
  <si>
    <r>
      <t>Gastos operativos</t>
    </r>
    <r>
      <rPr>
        <vertAlign val="superscript"/>
        <sz val="10"/>
        <rFont val="Calibri"/>
        <family val="2"/>
        <scheme val="minor"/>
      </rPr>
      <t xml:space="preserve"> (1)</t>
    </r>
  </si>
  <si>
    <r>
      <t xml:space="preserve">Ingresos operativos </t>
    </r>
    <r>
      <rPr>
        <vertAlign val="superscript"/>
        <sz val="10"/>
        <color theme="1"/>
        <rFont val="Calibri"/>
        <family val="2"/>
        <scheme val="minor"/>
      </rPr>
      <t>(2)</t>
    </r>
  </si>
  <si>
    <r>
      <t xml:space="preserve">Ratio de eficiencia </t>
    </r>
    <r>
      <rPr>
        <b/>
        <vertAlign val="superscript"/>
        <sz val="10"/>
        <color theme="1"/>
        <rFont val="Calibri"/>
        <family val="2"/>
        <scheme val="minor"/>
      </rPr>
      <t>(3)</t>
    </r>
  </si>
  <si>
    <t>(1) Gastos operativos = Remuneraciones y beneficios sociales + Gastos administrativos + Depreciación y amortización + Asociación en participación.</t>
  </si>
  <si>
    <t xml:space="preserve">(3) Gastos operativos / Ingresos operativos (bajo normas de IFRS 17)									</t>
  </si>
  <si>
    <t>Mibanco Perú</t>
  </si>
  <si>
    <t>Pacífico</t>
  </si>
  <si>
    <t>Prima AFP</t>
  </si>
  <si>
    <t>Capital Regulatorio y Capitalización de Credicorp</t>
  </si>
  <si>
    <t>Capital Regulatorio y Capitalización</t>
  </si>
  <si>
    <t>PEN (000)</t>
  </si>
  <si>
    <t>Capital social</t>
  </si>
  <si>
    <t>Acciones de tesorería</t>
  </si>
  <si>
    <t>Capital adicional</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</si>
  <si>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</si>
  <si>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</si>
  <si>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</si>
  <si>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</si>
  <si>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t>Goodwill</t>
  </si>
  <si>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</si>
  <si>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</si>
  <si>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t>Deuda Subordinada Perpetua</t>
  </si>
  <si>
    <t>Deuda Subordinada</t>
  </si>
  <si>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</si>
  <si>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</si>
  <si>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</si>
  <si>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</si>
  <si>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</si>
  <si>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</si>
  <si>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</si>
  <si>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</si>
  <si>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</si>
  <si>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</si>
  <si>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</si>
  <si>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</si>
  <si>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</si>
  <si>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</si>
  <si>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</si>
  <si>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</si>
  <si>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</si>
  <si>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Capital Regulatorio y Capitalización de BCP Individual</t>
  </si>
  <si>
    <t>Capital regulatorio</t>
  </si>
  <si>
    <t> (S/ miles)</t>
  </si>
  <si>
    <t>Capital</t>
  </si>
  <si>
    <t>Reservas</t>
  </si>
  <si>
    <t>Utilidades y Resultados Acumulados</t>
  </si>
  <si>
    <t>Pérdida No Realizada</t>
  </si>
  <si>
    <t>Inversiones en subsidiarias y otros, netas de ganancias no realizadas y utilidades</t>
  </si>
  <si>
    <t>Intangibles</t>
  </si>
  <si>
    <t>Patrimonio Efectivo Total</t>
  </si>
  <si>
    <t>Activos ponderados por riesgo</t>
  </si>
  <si>
    <t>Activos ponderados por riesgo de mercado</t>
  </si>
  <si>
    <t>Activos ponderados por riesgo crediticio</t>
  </si>
  <si>
    <t xml:space="preserve">             </t>
  </si>
  <si>
    <t>Activos ponderados por riesgo operacional</t>
  </si>
  <si>
    <t>Requerimiento de patrimonio</t>
  </si>
  <si>
    <t>Requerimiento de patrimonio por riesgo de mercado</t>
  </si>
  <si>
    <t>Requerimiento de patrimonio por riesgo crediticio</t>
  </si>
  <si>
    <t>Requerimiento de patrimonio por riesgo operacional</t>
  </si>
  <si>
    <t>Requerimientos adicionales de capital</t>
  </si>
  <si>
    <t>Ratio de Capital Ordinario de Nivel 1 (CET1)</t>
  </si>
  <si>
    <t xml:space="preserve">Ratio Patrimonio Efectivo Nivel 1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</si>
  <si>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</si>
  <si>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</si>
  <si>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</si>
  <si>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</si>
  <si>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</si>
  <si>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</si>
  <si>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</si>
  <si>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</si>
  <si>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</si>
  <si>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</si>
  <si>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</si>
  <si>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Capital Regulatorio y Capitalización de Mibanco</t>
  </si>
  <si>
    <t>Ratio Capital Ordinario Nivel 1</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</si>
  <si>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</si>
  <si>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</si>
  <si>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</si>
  <si>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</si>
  <si>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PBI (US$ Millones)</t>
  </si>
  <si>
    <t>PBI Real (var. % a/a)</t>
  </si>
  <si>
    <t>PBI per cápita (US$)</t>
  </si>
  <si>
    <t>Demanda Interna (var. % a/a)</t>
  </si>
  <si>
    <t>Inversión Bruta Fija (% del PBI)</t>
  </si>
  <si>
    <r>
      <t xml:space="preserve">Crédito del sistema financiero sin Reactiva (var. % a/a) </t>
    </r>
    <r>
      <rPr>
        <vertAlign val="superscript"/>
        <sz val="10"/>
        <rFont val="Calibri"/>
        <family val="2"/>
        <scheme val="minor"/>
      </rPr>
      <t>(1)</t>
    </r>
  </si>
  <si>
    <r>
      <t xml:space="preserve">Inflación, fin de periodo </t>
    </r>
    <r>
      <rPr>
        <vertAlign val="superscript"/>
        <sz val="10"/>
        <rFont val="Calibri"/>
        <family val="2"/>
        <scheme val="minor"/>
      </rPr>
      <t>(2)</t>
    </r>
  </si>
  <si>
    <t>Tasa de Referencia, fin de periodo</t>
  </si>
  <si>
    <t>Tipo de Cambio, fin de periodo</t>
  </si>
  <si>
    <t>Balance Fiscal (% del PBI)</t>
  </si>
  <si>
    <t>Deuda Pública (% del PBI)</t>
  </si>
  <si>
    <t>Balanza Comercial (US$ Millones)</t>
  </si>
  <si>
    <t>(% del PBI)</t>
  </si>
  <si>
    <t>Exportaciones</t>
  </si>
  <si>
    <t>Importaciones</t>
  </si>
  <si>
    <t>Balanza en Cuenta Corriente (% del PBI)</t>
  </si>
  <si>
    <t>Reservas Internacionales Netas (US$ Millones)</t>
  </si>
  <si>
    <t>(Meses de Importaciones)</t>
  </si>
  <si>
    <t>Fuente: INEI, BCRP y SBS.</t>
  </si>
  <si>
    <t>(2) Rango Meta de Inflación: 1% - 3%</t>
  </si>
  <si>
    <t xml:space="preserve"> </t>
  </si>
  <si>
    <t>Puntos de contacto físico BCP Individual</t>
  </si>
  <si>
    <t>Variación (unid.)</t>
  </si>
  <si>
    <t>Oficinas</t>
  </si>
  <si>
    <t>Cajeros automáticos</t>
  </si>
  <si>
    <t>Agentes BCP</t>
  </si>
  <si>
    <t>Total puntos de contacto BCP Individual</t>
  </si>
  <si>
    <t xml:space="preserve">Agentes </t>
  </si>
  <si>
    <t>(1) Incluye puntos de contacto físicos de BCP Individual, BCP Bolivia y Mibanco Perú</t>
  </si>
  <si>
    <t>Credicorp Ltd. y Subsidiarias</t>
  </si>
  <si>
    <t>Estado Consolidado de Situación Financiera</t>
  </si>
  <si>
    <t>Estado Consolidado de Resultados</t>
  </si>
  <si>
    <t>(Expresado en miles de S/ NIIF)</t>
  </si>
  <si>
    <t>(Expresado en miles de S/, NIIF)</t>
  </si>
  <si>
    <t>ACTIVOS</t>
  </si>
  <si>
    <t>Que no generan intereses</t>
  </si>
  <si>
    <t>Que generan intereses</t>
  </si>
  <si>
    <t>Total fondos disponibles</t>
  </si>
  <si>
    <t xml:space="preserve">Fondos en garantía, pactos de reventa y financiamiento con valores </t>
  </si>
  <si>
    <t>Provisión de pérdida crediticia para cartera de créditos, neto de recuperos</t>
  </si>
  <si>
    <t xml:space="preserve">Inversiones a valor razonable con cambios en resultados </t>
  </si>
  <si>
    <t xml:space="preserve">Inversiones a valor razonable con cambios en otros resultados integrales </t>
  </si>
  <si>
    <t xml:space="preserve">Inversiones a costo amortizado </t>
  </si>
  <si>
    <t xml:space="preserve">Ganancia neta en operaciones de cambio </t>
  </si>
  <si>
    <t>Vigentes</t>
  </si>
  <si>
    <t xml:space="preserve">Ganancia (Pérdida) neta en valores </t>
  </si>
  <si>
    <t>Vencidas</t>
  </si>
  <si>
    <t xml:space="preserve">Ganancia neta por inversión en asociadas </t>
  </si>
  <si>
    <t xml:space="preserve">Menos - provisión neta para colocaciones </t>
  </si>
  <si>
    <t xml:space="preserve">Ganancia neta en derivados especulativos </t>
  </si>
  <si>
    <t>Colocaciones netas</t>
  </si>
  <si>
    <t xml:space="preserve">Ganancia (pérdida) neta por diferencia en cambio </t>
  </si>
  <si>
    <t xml:space="preserve">Activos financieros designados a valor razonable con efecto en resultados </t>
  </si>
  <si>
    <t xml:space="preserve">Total otros ingresos </t>
  </si>
  <si>
    <t xml:space="preserve">Inmuebles, mobiliario y equipo, neto </t>
  </si>
  <si>
    <t>Aceptaciones bancarias</t>
  </si>
  <si>
    <t>Resultado del Servicio de Seguro</t>
  </si>
  <si>
    <t xml:space="preserve">Inversiones en asociadas </t>
  </si>
  <si>
    <t>Resultado del Reaseguro</t>
  </si>
  <si>
    <t xml:space="preserve">Intangible y crédito mercantil, neto </t>
  </si>
  <si>
    <t>Total resultados técnicos de seguros</t>
  </si>
  <si>
    <t>Activo por contrato de reaseguros</t>
  </si>
  <si>
    <r>
      <t>Otros activos</t>
    </r>
    <r>
      <rPr>
        <vertAlign val="superscript"/>
        <sz val="10"/>
        <rFont val="Calibri"/>
        <family val="2"/>
        <scheme val="minor"/>
      </rPr>
      <t xml:space="preserve"> (1)</t>
    </r>
  </si>
  <si>
    <t>Total Activos</t>
  </si>
  <si>
    <t xml:space="preserve">Gastos administrativos, generales e impuestos </t>
  </si>
  <si>
    <t xml:space="preserve">Depreciación y amortización </t>
  </si>
  <si>
    <t>Pérdida por deterioro del crédito mercantil</t>
  </si>
  <si>
    <t xml:space="preserve">PASIVOS Y PATRIMONIO </t>
  </si>
  <si>
    <t xml:space="preserve">Asociación en participación </t>
  </si>
  <si>
    <t xml:space="preserve">Otros gastos </t>
  </si>
  <si>
    <t>Total depósitos y obligaciones</t>
  </si>
  <si>
    <t>Utilidad antes del impuesto a la renta</t>
  </si>
  <si>
    <t>Cuentas por pagar por pactos de recompra y préstamos de valores</t>
  </si>
  <si>
    <t xml:space="preserve">Impuesto a la renta </t>
  </si>
  <si>
    <t>Utilidad neta</t>
  </si>
  <si>
    <t xml:space="preserve">Operaciones de reporte con clientes </t>
  </si>
  <si>
    <t>Pasivo por contrato de seguros</t>
  </si>
  <si>
    <t xml:space="preserve">Pasivos financieros a valor razonable con cambios en resultados </t>
  </si>
  <si>
    <t>Otros pasivos</t>
  </si>
  <si>
    <t>Total Pasivo</t>
  </si>
  <si>
    <t>Capital Social</t>
  </si>
  <si>
    <t xml:space="preserve">Acciones en tesorería </t>
  </si>
  <si>
    <t xml:space="preserve">Capital adicional </t>
  </si>
  <si>
    <t xml:space="preserve">Reservas </t>
  </si>
  <si>
    <t>Otras reservas</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</si>
  <si>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</si>
  <si>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</si>
  <si>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</si>
  <si>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</si>
  <si>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</si>
  <si>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</si>
  <si>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</si>
  <si>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</si>
  <si>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 Debido a reclasificaciones el Balance General puede diferir a los reportados en trimestres anteriores</t>
  </si>
  <si>
    <t>Credicorp Ltd. Individual</t>
  </si>
  <si>
    <t>Estado de Situación financiera Individual</t>
  </si>
  <si>
    <t>(S/ miles, NIIF)</t>
  </si>
  <si>
    <t xml:space="preserve">Saldo a </t>
  </si>
  <si>
    <t>Fondos disponibles</t>
  </si>
  <si>
    <t>Inversiones a valor razonable con cambio en resultados</t>
  </si>
  <si>
    <t xml:space="preserve">Inversiones en subsidiarias y asociadas </t>
  </si>
  <si>
    <t>Otros activos</t>
  </si>
  <si>
    <t>Total Activo</t>
  </si>
  <si>
    <t>PASIVOS Y PATRIMONIO</t>
  </si>
  <si>
    <t>Deudas a bancos, corresponsales y otras entidades</t>
  </si>
  <si>
    <t>Bonos y notas emitidas</t>
  </si>
  <si>
    <t xml:space="preserve">Otros pasivos </t>
  </si>
  <si>
    <t>Patrimonio neto</t>
  </si>
  <si>
    <t>Ganancias y pérdidas no realizadas</t>
  </si>
  <si>
    <t>Resultados acumulados</t>
  </si>
  <si>
    <t>Ingresos por intereses y similares</t>
  </si>
  <si>
    <t>Gastos por intereses y similares</t>
  </si>
  <si>
    <t>Otros, neto</t>
  </si>
  <si>
    <t>Banco de Crédito del Perú
Estado Consolidado de Situación Financiera
(S/ miles, NIIF)</t>
  </si>
  <si>
    <t>Banco de Crédito del Perú
Estado Consolidado de Resultados
(S/ miles, NIIF)</t>
  </si>
  <si>
    <t>Banco de Crédito del Perú y Subsidiarias
Ratios Seleccionados</t>
  </si>
  <si>
    <t xml:space="preserve">Ingreso neto por comisiones </t>
  </si>
  <si>
    <t>Ganancia netas en operaciones de cambio</t>
  </si>
  <si>
    <t>Menos - provisión netas para colocaciones</t>
  </si>
  <si>
    <t xml:space="preserve">Otros </t>
  </si>
  <si>
    <t>Total otros ingresos</t>
  </si>
  <si>
    <t>(1) Los ratios se anualizaron.</t>
  </si>
  <si>
    <t>(2) Los promedios se determinan tomando el promedio del saldo inicial y final de cada período.</t>
  </si>
  <si>
    <t>Inversiones en asociadas</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</si>
  <si>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</si>
  <si>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</si>
  <si>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Gastos administrativos</t>
  </si>
  <si>
    <t>(5)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t>
  </si>
  <si>
    <t>Otros gastos</t>
  </si>
  <si>
    <t>Utilidad neta atribuible a BCP Consolidado</t>
  </si>
  <si>
    <t>(1) Se incluye el gasto por financiamiento relacionado a los contratos de arrendamiento en aplicación de la NIIF 16.</t>
  </si>
  <si>
    <t>(2) Se incluye el efecto por la aplicación de la NIIF 16, que corresponde a una mayor depreciación por el activo “Derecho de uso”.</t>
  </si>
  <si>
    <t>Pasivos financieros a valor razonable con cambios en resultados</t>
  </si>
  <si>
    <t xml:space="preserve">Créditos contingentes </t>
  </si>
  <si>
    <t>(1) Incluye el activo por derecho de uso de los contratos de arrendamiento por aplicación de NIIF 16.</t>
  </si>
  <si>
    <t>(2) Incluye principalmente intangibles, cuentas por cobrar diversas, cuentas por cobrar por derivados de negociación y crédito fiscal.</t>
  </si>
  <si>
    <t>(3) Incluye principalmente cuentas por pagar diversas, cuentas por pagar por derivados de negociación y tributos por pagar.</t>
  </si>
  <si>
    <t>Banco de Crédito del Perú
Estado de Situación Financiera
(S/ miles, NIIF)</t>
  </si>
  <si>
    <t>Banco de Crédito del Perú
Ratios Seleccionados</t>
  </si>
  <si>
    <t>Calidad de la cartera de préstamos</t>
  </si>
  <si>
    <t>Índice de cartera atrasada</t>
  </si>
  <si>
    <t>Índice de cartera deteriorada</t>
  </si>
  <si>
    <t>Cobertura de cartera atrasada</t>
  </si>
  <si>
    <t>Cobertura de cartera deteriorada</t>
  </si>
  <si>
    <r>
      <t xml:space="preserve">Costo del Riesgo </t>
    </r>
    <r>
      <rPr>
        <vertAlign val="superscript"/>
        <sz val="10"/>
        <rFont val="Calibri"/>
        <family val="2"/>
        <scheme val="minor"/>
      </rPr>
      <t>(4)</t>
    </r>
  </si>
  <si>
    <t>Ganancia neta en valores</t>
  </si>
  <si>
    <r>
      <t xml:space="preserve">Gastos operativos / ingresos totales </t>
    </r>
    <r>
      <rPr>
        <vertAlign val="superscript"/>
        <sz val="10"/>
        <rFont val="Calibri"/>
        <family val="2"/>
        <scheme val="minor"/>
      </rPr>
      <t>(5)</t>
    </r>
  </si>
  <si>
    <r>
      <t>Gastos operativos / activo promedio</t>
    </r>
    <r>
      <rPr>
        <vertAlign val="superscript"/>
        <sz val="10"/>
        <rFont val="Calibri"/>
        <family val="2"/>
        <scheme val="minor"/>
      </rPr>
      <t xml:space="preserve"> (1)(2)(5)</t>
    </r>
  </si>
  <si>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</si>
  <si>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</si>
  <si>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</si>
  <si>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</si>
  <si>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</si>
  <si>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Utilidad neta atribuible a BCP</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</si>
  <si>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</si>
  <si>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</si>
  <si>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</si>
  <si>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BCP Bolivia
(S/ miles, NIIF)</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</si>
  <si>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</si>
  <si>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</si>
  <si>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</si>
  <si>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</si>
  <si>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</si>
  <si>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</si>
  <si>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</si>
  <si>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</si>
  <si>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</si>
  <si>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</si>
  <si>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</si>
  <si>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</si>
  <si>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</si>
  <si>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Ingresos no financieros</t>
  </si>
  <si>
    <t>Resultado por traslación</t>
  </si>
  <si>
    <t xml:space="preserve">Índice de eficiencia </t>
  </si>
  <si>
    <t>Colocaciones / Depósitos</t>
  </si>
  <si>
    <t>Agentes</t>
  </si>
  <si>
    <t xml:space="preserve">Cajeros Automáticos </t>
  </si>
  <si>
    <t>Mibanco
(Expresado en miles de S/, NIIF)</t>
  </si>
  <si>
    <t>Índice de eficiencia</t>
  </si>
  <si>
    <t>ROAE incl. Goodwill</t>
  </si>
  <si>
    <r>
      <t xml:space="preserve">Oficinas </t>
    </r>
    <r>
      <rPr>
        <vertAlign val="superscript"/>
        <sz val="10"/>
        <color rgb="FF000000"/>
        <rFont val="Calibri"/>
        <family val="2"/>
        <scheme val="minor"/>
      </rPr>
      <t>(1)</t>
    </r>
  </si>
  <si>
    <t>Estado de Situación Financiera</t>
  </si>
  <si>
    <t xml:space="preserve"> Variación %</t>
  </si>
  <si>
    <t>Otros Activos</t>
  </si>
  <si>
    <t>Cuenta por pagar por arrendamiento</t>
  </si>
  <si>
    <t>Otros Pasivos</t>
  </si>
  <si>
    <t>Resultado Neto del Ejercicio</t>
  </si>
  <si>
    <t>Total Pasivo y Patrimonio</t>
  </si>
  <si>
    <t>Estado de Resultados</t>
  </si>
  <si>
    <t>Ingresos Financieros</t>
  </si>
  <si>
    <t>Gastos financieros</t>
  </si>
  <si>
    <t>Ingreso por intereses, neto</t>
  </si>
  <si>
    <t>Ganancia neta de activos financieros a VRCR</t>
  </si>
  <si>
    <t>Resultado neto por diferencia en cambio</t>
  </si>
  <si>
    <t>Otros Ingresos</t>
  </si>
  <si>
    <t>Gastos de personal</t>
  </si>
  <si>
    <t>Depreciación y amortización</t>
  </si>
  <si>
    <t>Impuesto a la Renta</t>
  </si>
  <si>
    <t>Ratios Seleccionados</t>
  </si>
  <si>
    <t>Variación</t>
  </si>
  <si>
    <t>Margen Neto por Intereses</t>
  </si>
  <si>
    <t>Ratio de Eficiencia</t>
  </si>
  <si>
    <t>Gastos Operativos/Activos promedio Totales</t>
  </si>
  <si>
    <t xml:space="preserve">Principales indicadores trimestrales y participación de mercado </t>
  </si>
  <si>
    <t xml:space="preserve"> Sistema</t>
  </si>
  <si>
    <t xml:space="preserve"> Part. %</t>
  </si>
  <si>
    <t>Cartera Administrada (S/ millones)</t>
  </si>
  <si>
    <t>Afiliados (S/ millones)</t>
  </si>
  <si>
    <t>Aportes (S/ millones)</t>
  </si>
  <si>
    <t xml:space="preserve">GRUPO PACIFICO </t>
  </si>
  <si>
    <t>Activo total</t>
  </si>
  <si>
    <t>Pasivo total</t>
  </si>
  <si>
    <t>Patrimonio</t>
  </si>
  <si>
    <t>Resultado de Servicio de Seguros</t>
  </si>
  <si>
    <t>Resultado de Reaseguros</t>
  </si>
  <si>
    <t>Resultado Técnico de Seguros</t>
  </si>
  <si>
    <t>Gastos por int atribuibles a la actividad del seguro</t>
  </si>
  <si>
    <t>Ingreso Neto por intereses</t>
  </si>
  <si>
    <t>Comisiones y ganancias en operaciones FX</t>
  </si>
  <si>
    <t>Ganancia por diferencia en cambio</t>
  </si>
  <si>
    <t>Ganancia en valores y asociadas</t>
  </si>
  <si>
    <t>Otros Ingresos no operativos</t>
  </si>
  <si>
    <t xml:space="preserve">Otros ingresos </t>
  </si>
  <si>
    <t>Gstos operativos</t>
  </si>
  <si>
    <t>* Estados financieros sin eliminaciones por consolidación.</t>
  </si>
  <si>
    <t>(1) No incluye las inversiones en inmuebles.</t>
  </si>
  <si>
    <t>Desde el 1T15, los Estados Financieros de Grupo Pacífico reflejan el acuerdo con Banmédica (en partes iguales) de los negocios de:</t>
  </si>
  <si>
    <t>(i)           seguros de salud privados que administra Grupo Pacífico y que se incorporan en sus Estados Financieros en cada una de las líneas contables;</t>
  </si>
  <si>
    <t>(ii)          seguro de salud corporativo (para trabajadores dependientes); y</t>
  </si>
  <si>
    <t>(iii)         servicios médicos.</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</si>
  <si>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</si>
  <si>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Como se explicó anteriormente, los negocios de seguros de salud corporativos y servicios médicos son consolidados por Banmédica. El siguiente cuadro refleja los resultados consolidados de los cuales Grupo Pacifico recibe el 50% de la utilidad neta.</t>
  </si>
  <si>
    <t>Ingreso por comisiones</t>
  </si>
  <si>
    <t>Ganancia neta en venta de valores</t>
  </si>
  <si>
    <t>Resultado por derivados</t>
  </si>
  <si>
    <t>Resultado por exposición al tipo de cambio</t>
  </si>
  <si>
    <r>
      <t>Gastos operativos</t>
    </r>
    <r>
      <rPr>
        <vertAlign val="superscript"/>
        <sz val="10"/>
        <color rgb="FF000000"/>
        <rFont val="Calibri"/>
        <family val="2"/>
        <scheme val="minor"/>
      </rPr>
      <t xml:space="preserve"> (1)</t>
    </r>
  </si>
  <si>
    <t>Utilidad operativa</t>
  </si>
  <si>
    <t xml:space="preserve">Interes minoritario </t>
  </si>
  <si>
    <t>(1) Incluye Remuneraciones + Gastos Generales y Administrativos + Gastos asignados + Depreciación y amortización + Impuestos y contribuciones + Otros gastos</t>
  </si>
  <si>
    <t>Participación neta de los ingresos por inversiones en 
subsidiarias y asociadas</t>
  </si>
  <si>
    <t>Ganancia neta sobre activos financieros a valor razonable 
con cambios en resultados</t>
  </si>
  <si>
    <r>
      <t>Oficinas</t>
    </r>
    <r>
      <rPr>
        <vertAlign val="superscript"/>
        <sz val="10"/>
        <color rgb="FF000000"/>
        <rFont val="Calibri"/>
        <family val="2"/>
        <scheme val="minor"/>
      </rPr>
      <t xml:space="preserve"> (2)</t>
    </r>
  </si>
  <si>
    <t>(unidades)</t>
  </si>
  <si>
    <r>
      <t xml:space="preserve">Puntos de contacto físico </t>
    </r>
    <r>
      <rPr>
        <b/>
        <vertAlign val="superscript"/>
        <sz val="10"/>
        <color theme="0"/>
        <rFont val="Calibri"/>
        <family val="2"/>
        <scheme val="minor"/>
      </rPr>
      <t>(1)</t>
    </r>
  </si>
  <si>
    <r>
      <t>Provisiones</t>
    </r>
    <r>
      <rPr>
        <vertAlign val="superscript"/>
        <sz val="10"/>
        <rFont val="Calibri"/>
        <family val="2"/>
        <scheme val="minor"/>
      </rPr>
      <t xml:space="preserve"> (1)</t>
    </r>
  </si>
  <si>
    <r>
      <t xml:space="preserve">Capital Ordinario Nivel 1 </t>
    </r>
    <r>
      <rPr>
        <b/>
        <vertAlign val="superscript"/>
        <sz val="10"/>
        <color rgb="FF000000"/>
        <rFont val="Calibri"/>
        <family val="2"/>
        <scheme val="minor"/>
      </rPr>
      <t>(2)</t>
    </r>
  </si>
  <si>
    <r>
      <t xml:space="preserve">Patrimonio Efectivo Nivel 1 </t>
    </r>
    <r>
      <rPr>
        <b/>
        <vertAlign val="superscript"/>
        <sz val="10"/>
        <color rgb="FF000000"/>
        <rFont val="Calibri"/>
        <family val="2"/>
        <scheme val="minor"/>
      </rPr>
      <t>(3)</t>
    </r>
  </si>
  <si>
    <r>
      <t xml:space="preserve">Patrimonio Efectivo Nivel 2 </t>
    </r>
    <r>
      <rPr>
        <b/>
        <vertAlign val="superscript"/>
        <sz val="10"/>
        <color rgb="FF000000"/>
        <rFont val="Calibri"/>
        <family val="2"/>
        <scheme val="minor"/>
      </rPr>
      <t>(4)</t>
    </r>
  </si>
  <si>
    <t>Ratios de Capital bajo Regulación Local</t>
  </si>
  <si>
    <t xml:space="preserve">Ratio Regulatorio de Capital Global </t>
  </si>
  <si>
    <r>
      <t xml:space="preserve">Provisiones </t>
    </r>
    <r>
      <rPr>
        <vertAlign val="superscript"/>
        <sz val="10"/>
        <rFont val="Calibri"/>
        <family val="2"/>
        <scheme val="minor"/>
      </rPr>
      <t>(1)</t>
    </r>
  </si>
  <si>
    <r>
      <t>Capital Ordinario Nivel 1</t>
    </r>
    <r>
      <rPr>
        <b/>
        <vertAlign val="superscript"/>
        <sz val="10"/>
        <color rgb="FF000000"/>
        <rFont val="Calibri"/>
        <family val="2"/>
        <scheme val="minor"/>
      </rPr>
      <t xml:space="preserve"> (2)</t>
    </r>
  </si>
  <si>
    <t>Ratio Regulatorio de Capital Global</t>
  </si>
  <si>
    <t>(S /. miles)</t>
  </si>
  <si>
    <r>
      <t xml:space="preserve">Inmuebles, mobiliario y equipo, neto </t>
    </r>
    <r>
      <rPr>
        <b/>
        <vertAlign val="superscript"/>
        <sz val="10"/>
        <rFont val="Calibri"/>
        <family val="2"/>
        <scheme val="minor"/>
      </rPr>
      <t>(1)</t>
    </r>
  </si>
  <si>
    <r>
      <t xml:space="preserve">Otros activos </t>
    </r>
    <r>
      <rPr>
        <b/>
        <vertAlign val="superscript"/>
        <sz val="10"/>
        <rFont val="Calibri"/>
        <family val="2"/>
        <scheme val="minor"/>
      </rPr>
      <t>(2)</t>
    </r>
  </si>
  <si>
    <r>
      <t xml:space="preserve">Otros pasivos </t>
    </r>
    <r>
      <rPr>
        <b/>
        <vertAlign val="superscript"/>
        <sz val="10"/>
        <rFont val="Calibri"/>
        <family val="2"/>
        <scheme val="minor"/>
      </rPr>
      <t>(3)</t>
    </r>
  </si>
  <si>
    <r>
      <t>Intereses y gastos similares</t>
    </r>
    <r>
      <rPr>
        <vertAlign val="superscript"/>
        <sz val="10"/>
        <rFont val="Calibri"/>
        <family val="2"/>
        <scheme val="minor"/>
      </rPr>
      <t xml:space="preserve"> (1)</t>
    </r>
  </si>
  <si>
    <r>
      <t>Depreciación y amortización</t>
    </r>
    <r>
      <rPr>
        <vertAlign val="superscript"/>
        <sz val="10"/>
        <rFont val="Calibri"/>
        <family val="2"/>
        <scheme val="minor"/>
      </rPr>
      <t xml:space="preserve"> (2)</t>
    </r>
  </si>
  <si>
    <r>
      <t xml:space="preserve">ROAA </t>
    </r>
    <r>
      <rPr>
        <vertAlign val="superscript"/>
        <sz val="10"/>
        <color theme="1"/>
        <rFont val="Calibri"/>
        <family val="2"/>
      </rPr>
      <t>(1)(2)</t>
    </r>
  </si>
  <si>
    <r>
      <t xml:space="preserve">ROAE </t>
    </r>
    <r>
      <rPr>
        <vertAlign val="superscript"/>
        <sz val="10"/>
        <rFont val="Calibri"/>
        <family val="2"/>
      </rPr>
      <t>(1)(2)</t>
    </r>
  </si>
  <si>
    <r>
      <t xml:space="preserve">Margen neto por intereses </t>
    </r>
    <r>
      <rPr>
        <vertAlign val="superscript"/>
        <sz val="10"/>
        <rFont val="Calibri"/>
        <family val="2"/>
      </rPr>
      <t>(1)(2)</t>
    </r>
  </si>
  <si>
    <r>
      <t xml:space="preserve">Margen neto por intereses ajustado por riesgo </t>
    </r>
    <r>
      <rPr>
        <vertAlign val="superscript"/>
        <sz val="10"/>
        <rFont val="Calibri"/>
        <family val="2"/>
      </rPr>
      <t>(1)(2)</t>
    </r>
  </si>
  <si>
    <r>
      <t xml:space="preserve">Costo de fondeo </t>
    </r>
    <r>
      <rPr>
        <vertAlign val="superscript"/>
        <sz val="10"/>
        <rFont val="Calibri"/>
        <family val="2"/>
      </rPr>
      <t>(1)(2)(3)</t>
    </r>
  </si>
  <si>
    <r>
      <t xml:space="preserve">Costo del riesgo </t>
    </r>
    <r>
      <rPr>
        <vertAlign val="superscript"/>
        <sz val="10"/>
        <rFont val="Calibri"/>
        <family val="2"/>
      </rPr>
      <t>(4)</t>
    </r>
  </si>
  <si>
    <r>
      <t xml:space="preserve">Gastos operativos / ingresos totales </t>
    </r>
    <r>
      <rPr>
        <vertAlign val="superscript"/>
        <sz val="10"/>
        <rFont val="Calibri"/>
        <family val="2"/>
      </rPr>
      <t>(5)</t>
    </r>
  </si>
  <si>
    <r>
      <t xml:space="preserve">Gastos operativos / activo promedio </t>
    </r>
    <r>
      <rPr>
        <vertAlign val="superscript"/>
        <sz val="10"/>
        <rFont val="Calibri"/>
        <family val="2"/>
      </rPr>
      <t>(1)(2)(5)</t>
    </r>
  </si>
  <si>
    <r>
      <t>Inmuebles, mobiliario y equipo, neto</t>
    </r>
    <r>
      <rPr>
        <vertAlign val="superscript"/>
        <sz val="10"/>
        <rFont val="Calibri"/>
        <family val="2"/>
        <scheme val="minor"/>
      </rPr>
      <t xml:space="preserve"> </t>
    </r>
    <r>
      <rPr>
        <b/>
        <vertAlign val="superscript"/>
        <sz val="10"/>
        <rFont val="Calibri"/>
        <family val="2"/>
        <scheme val="minor"/>
      </rPr>
      <t>(1)</t>
    </r>
  </si>
  <si>
    <r>
      <t>Otros activos</t>
    </r>
    <r>
      <rPr>
        <vertAlign val="superscript"/>
        <sz val="10"/>
        <rFont val="Calibri"/>
        <family val="2"/>
        <scheme val="minor"/>
      </rPr>
      <t xml:space="preserve"> </t>
    </r>
    <r>
      <rPr>
        <b/>
        <vertAlign val="superscript"/>
        <sz val="10"/>
        <rFont val="Calibri"/>
        <family val="2"/>
        <scheme val="minor"/>
      </rPr>
      <t>(2)</t>
    </r>
  </si>
  <si>
    <r>
      <t>Otros pasivos</t>
    </r>
    <r>
      <rPr>
        <b/>
        <vertAlign val="superscript"/>
        <sz val="10"/>
        <rFont val="Calibri"/>
        <family val="2"/>
        <scheme val="minor"/>
      </rPr>
      <t xml:space="preserve"> (3)</t>
    </r>
  </si>
  <si>
    <r>
      <t xml:space="preserve">Intereses y gastos similares </t>
    </r>
    <r>
      <rPr>
        <vertAlign val="superscript"/>
        <sz val="10"/>
        <rFont val="Calibri"/>
        <family val="2"/>
        <scheme val="minor"/>
      </rPr>
      <t>(1)</t>
    </r>
  </si>
  <si>
    <r>
      <t xml:space="preserve">Depreciación y amortización </t>
    </r>
    <r>
      <rPr>
        <vertAlign val="superscript"/>
        <sz val="10"/>
        <rFont val="Calibri"/>
        <family val="2"/>
        <scheme val="minor"/>
      </rPr>
      <t>(2)</t>
    </r>
  </si>
  <si>
    <t>Otros gastos por intereses</t>
  </si>
  <si>
    <r>
      <t xml:space="preserve">Principales resultados financieros de Yape </t>
    </r>
    <r>
      <rPr>
        <b/>
        <vertAlign val="superscript"/>
        <sz val="10"/>
        <color rgb="FF000000"/>
        <rFont val="Calibri"/>
        <family val="2"/>
        <scheme val="minor"/>
      </rPr>
      <t>(1)</t>
    </r>
  </si>
  <si>
    <t>Resultados por servicios médicos</t>
  </si>
  <si>
    <t>Total resultados por servicios médicos</t>
  </si>
  <si>
    <t xml:space="preserve">Venta de servicios médicos </t>
  </si>
  <si>
    <t>Costo de ventas de servicios médicos</t>
  </si>
  <si>
    <t xml:space="preserve">Costo de ventas de servicios médicos </t>
  </si>
  <si>
    <t>Indicador​</t>
  </si>
  <si>
    <t>Empresa​</t>
  </si>
  <si>
    <t>Und.</t>
  </si>
  <si>
    <t>Inclusión</t>
  </si>
  <si>
    <t>BCP Perú y Yape</t>
  </si>
  <si>
    <t>Millones</t>
  </si>
  <si>
    <t>Finanzas para el Futuro</t>
  </si>
  <si>
    <t>S/ Millones</t>
  </si>
  <si>
    <t>BCP Perú</t>
  </si>
  <si>
    <t>$ Millones</t>
  </si>
  <si>
    <t>Banca Personas y Peq. Negocios</t>
  </si>
  <si>
    <t>Intereses y gastos similares (excluyendo Gastos financieros de la actividad de seguros, neto)</t>
  </si>
  <si>
    <r>
      <t xml:space="preserve">Participación de ingresos ajustada por riesgo del portafolio de innovación </t>
    </r>
    <r>
      <rPr>
        <vertAlign val="superscript"/>
        <sz val="10"/>
        <color rgb="FF000000"/>
        <rFont val="Calibri"/>
        <family val="2"/>
        <scheme val="minor"/>
      </rPr>
      <t>(2)</t>
    </r>
  </si>
  <si>
    <r>
      <t xml:space="preserve">Transacciones monetarias digitales </t>
    </r>
    <r>
      <rPr>
        <vertAlign val="superscript"/>
        <sz val="10"/>
        <color rgb="FF000000"/>
        <rFont val="Calibri"/>
        <family val="2"/>
        <scheme val="minor"/>
      </rPr>
      <t>(4)</t>
    </r>
  </si>
  <si>
    <r>
      <t xml:space="preserve">Transacciones cashless </t>
    </r>
    <r>
      <rPr>
        <vertAlign val="superscript"/>
        <sz val="10"/>
        <color rgb="FF000000"/>
        <rFont val="Calibri"/>
        <family val="2"/>
        <scheme val="minor"/>
      </rPr>
      <t>(5)</t>
    </r>
  </si>
  <si>
    <r>
      <t xml:space="preserve">Desembolsos a través leads </t>
    </r>
    <r>
      <rPr>
        <vertAlign val="superscript"/>
        <sz val="10"/>
        <color rgb="FF000000"/>
        <rFont val="Calibri"/>
        <family val="2"/>
        <scheme val="minor"/>
      </rPr>
      <t>(6)</t>
    </r>
  </si>
  <si>
    <t>(3) Clientes que realizaron el 70%, o más, de sus transacciones a través de canales digitales en los últimos 6 meses (incluye Yape).</t>
  </si>
  <si>
    <t xml:space="preserve">(4) Transacciones Monetarias realizadas a través de Banca Móvil, Banca por Internet, Yape y Telecrédito/Total de Transacciones Monetarias de la Banca Minorista. </t>
  </si>
  <si>
    <t>(5) Monto transado a través de Banca Móvil, Banco por Internet, Yape y POS/Total del monto transado de la Banca Minorista.</t>
  </si>
  <si>
    <t>Total Gastos Operativos</t>
  </si>
  <si>
    <t>Tracción</t>
  </si>
  <si>
    <t>Gastos / MAU (S/)</t>
  </si>
  <si>
    <t>Economía Unitaria</t>
  </si>
  <si>
    <t>Ingresos / MAU (S/)</t>
  </si>
  <si>
    <t>Comercio Electrónico</t>
  </si>
  <si>
    <t>Principales indicadores de gestión de Yape</t>
  </si>
  <si>
    <t>(2) Usuarios Yape que han realizado al menos una transacción de salida en el mes de medición.</t>
  </si>
  <si>
    <t>(3) Net Promoter Score.</t>
  </si>
  <si>
    <t>(4) Indicadores mensuales consideran el resultado del último mes del trimestre para el numerador y denominador.</t>
  </si>
  <si>
    <t>Gastos Operativos Totales</t>
  </si>
  <si>
    <t>Var. %</t>
  </si>
  <si>
    <t>(2) Incluye el ingreso por intereses, gastos por intereses y provisiones netas.</t>
  </si>
  <si>
    <t>Ingresos Neto por Comisiones por Subsidiaria</t>
  </si>
  <si>
    <t>(S/000)</t>
  </si>
  <si>
    <t>(S/000,000)</t>
  </si>
  <si>
    <t>(3) Corresponde a comisiones por Mantenimiento de cuenta, transferencias interbancarias, giros nacionales y transferencias internacionales.</t>
  </si>
  <si>
    <t>(4) Corresponde a comisiones por desembolso de Créditos de la banca minorista y mayorista.</t>
  </si>
  <si>
    <t>Utilidad neta / acción (S/)</t>
  </si>
  <si>
    <t>(6)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Resultados por servicios médicos.</t>
  </si>
  <si>
    <r>
      <t xml:space="preserve">ROAA </t>
    </r>
    <r>
      <rPr>
        <vertAlign val="superscript"/>
        <sz val="10"/>
        <rFont val="Calibri"/>
        <family val="2"/>
        <scheme val="minor"/>
      </rPr>
      <t>(1)(2)</t>
    </r>
  </si>
  <si>
    <r>
      <t xml:space="preserve">ROAE </t>
    </r>
    <r>
      <rPr>
        <vertAlign val="superscript"/>
        <sz val="10"/>
        <rFont val="Calibri"/>
        <family val="2"/>
        <scheme val="minor"/>
      </rPr>
      <t>(1)(2)</t>
    </r>
  </si>
  <si>
    <r>
      <t xml:space="preserve">Margen neto por intereses </t>
    </r>
    <r>
      <rPr>
        <vertAlign val="superscript"/>
        <sz val="10"/>
        <rFont val="Calibri"/>
        <family val="2"/>
        <scheme val="minor"/>
      </rPr>
      <t>(1)(2)</t>
    </r>
  </si>
  <si>
    <r>
      <t xml:space="preserve">Margen neto por intereses ajustado por riesgo </t>
    </r>
    <r>
      <rPr>
        <vertAlign val="superscript"/>
        <sz val="10"/>
        <rFont val="Calibri"/>
        <family val="2"/>
        <scheme val="minor"/>
      </rPr>
      <t>(1)(2)</t>
    </r>
  </si>
  <si>
    <r>
      <t xml:space="preserve">Costo de fondeo </t>
    </r>
    <r>
      <rPr>
        <vertAlign val="superscript"/>
        <sz val="10"/>
        <rFont val="Calibri"/>
        <family val="2"/>
        <scheme val="minor"/>
      </rPr>
      <t>(1)(2)(3)</t>
    </r>
  </si>
  <si>
    <t xml:space="preserve">(1) Cifra menor a la utilidad neta generada por Mibanco porque Credicorp es dueño (directa e indirectamente) del 99.921% de Mibanco. </t>
  </si>
  <si>
    <t>(2) Cifra mayor a la utilidad neta después de interés minoritario generada por Grupo Pacífico porque Credicorp es dueño manera directa del 65.20% y de manera indirecta de 33.66%, a través del Grupo Crédito.</t>
  </si>
  <si>
    <t xml:space="preserve">(3) Incluye Grupo Crédito excluyendo Prima, otros de Atlantic Security Holding Corporation y otros de Credicorp Ltd. </t>
  </si>
  <si>
    <t>ASB Bank Corp.</t>
  </si>
  <si>
    <t xml:space="preserve">Operaciones de reporte con clientes y terceros </t>
  </si>
  <si>
    <t>EPS</t>
  </si>
  <si>
    <r>
      <t xml:space="preserve">Margen neto por intereses </t>
    </r>
    <r>
      <rPr>
        <b/>
        <vertAlign val="superscript"/>
        <sz val="10"/>
        <rFont val="Calibri"/>
        <family val="2"/>
      </rPr>
      <t>(1)</t>
    </r>
  </si>
  <si>
    <r>
      <t xml:space="preserve">Margen neto por intereses ajustado por riesgo </t>
    </r>
    <r>
      <rPr>
        <b/>
        <vertAlign val="superscript"/>
        <sz val="10"/>
        <rFont val="Calibri"/>
        <family val="2"/>
      </rPr>
      <t>(1)</t>
    </r>
  </si>
  <si>
    <r>
      <t xml:space="preserve">Provisiones / Ingreso neto por intereses </t>
    </r>
    <r>
      <rPr>
        <b/>
        <vertAlign val="superscript"/>
        <sz val="10"/>
        <rFont val="Calibri"/>
        <family val="2"/>
      </rPr>
      <t>(1)</t>
    </r>
  </si>
  <si>
    <r>
      <t xml:space="preserve">Gastos Operativos </t>
    </r>
    <r>
      <rPr>
        <b/>
        <vertAlign val="superscript"/>
        <sz val="10"/>
        <color theme="0"/>
        <rFont val="Calibri"/>
        <family val="2"/>
      </rPr>
      <t>(1)</t>
    </r>
  </si>
  <si>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 de Servicios Médicos.</t>
  </si>
  <si>
    <t>Gastos Operativos Ex Innovación</t>
  </si>
  <si>
    <t>Asesoría y Gestión de Inversiones
(Expresado en miles de S/, NIIF)</t>
  </si>
  <si>
    <t>Asesoría y Gestión de Inversiones</t>
  </si>
  <si>
    <t>Resultados no realizados</t>
  </si>
  <si>
    <t>Total ingresos</t>
  </si>
  <si>
    <t>Ingreso por intereses</t>
  </si>
  <si>
    <t>Ingreso operativo</t>
  </si>
  <si>
    <t>Resultados por diferencia de cambio</t>
  </si>
  <si>
    <t>Ingreso neto</t>
  </si>
  <si>
    <t>Índice de apalancamiento doble</t>
  </si>
  <si>
    <t>Gastos administrativos y generales</t>
  </si>
  <si>
    <t>Efectivo y equivalente de efectivo</t>
  </si>
  <si>
    <t>Total Pasivo y Patrimonio Neto</t>
  </si>
  <si>
    <t>* Incluye ASB y Credicorp Capital. No incluye Gestión Patrimonial en BCP.</t>
  </si>
  <si>
    <t>(3) Incluye los Otros Ingresos registrado en BCP y de Yape Market.</t>
  </si>
  <si>
    <t>Estrategia - Yape</t>
  </si>
  <si>
    <t>(14) Cifras de gestión . Desde el 1T25, incluye a los empleados de servicios médicos y de EPS.</t>
  </si>
  <si>
    <t>Colocaciones Totales
(S/ millones)</t>
  </si>
  <si>
    <t>Colocaciones Totales BAP</t>
  </si>
  <si>
    <t>2T25</t>
  </si>
  <si>
    <t>Jun 25</t>
  </si>
  <si>
    <t xml:space="preserve">Variación % </t>
  </si>
  <si>
    <t xml:space="preserve">Variación </t>
  </si>
  <si>
    <t>Quarter</t>
  </si>
  <si>
    <t>(S/ 000)</t>
  </si>
  <si>
    <t>Acumulado</t>
  </si>
  <si>
    <t>2024</t>
  </si>
  <si>
    <t>2025</t>
  </si>
  <si>
    <t>Total (MN + ME)</t>
  </si>
  <si>
    <t>Otros Ingresos Ordinarios</t>
  </si>
  <si>
    <t>Otros Ingresos No Ordinarios</t>
  </si>
  <si>
    <t>Ganancia neta por inversión en asociadas</t>
  </si>
  <si>
    <r>
      <t xml:space="preserve">Portafolio de Innovación </t>
    </r>
    <r>
      <rPr>
        <vertAlign val="superscript"/>
        <sz val="10"/>
        <color theme="1"/>
        <rFont val="Calibri"/>
        <family val="2"/>
      </rPr>
      <t>(2)</t>
    </r>
  </si>
  <si>
    <t>Saldos a</t>
  </si>
  <si>
    <t xml:space="preserve">Ganancia neta por diferencia en cambio </t>
  </si>
  <si>
    <t>Para efectos de consolidación, las Colocaciones generadas en Moneda Extranjera (ME) son convertidas a moneda Nacional (MN).</t>
  </si>
  <si>
    <t>(1) Para más detalle del cálculo del MNI y Costo de Fondeo, referirse al Anexo 12.8</t>
  </si>
  <si>
    <t>(1) A diferencia del MNI calculado según la formula detallada en el Anexo 12.8, el indicador MNI presentado aquí incorpora en su cálculo a los “Gastos financieros de la actividad de seguros, neto”.</t>
  </si>
  <si>
    <t>Total Otros Ingresos</t>
  </si>
  <si>
    <r>
      <t>Colocaciones Totales (en Saldos Promedios Diarios)</t>
    </r>
    <r>
      <rPr>
        <b/>
        <vertAlign val="superscript"/>
        <sz val="11"/>
        <color theme="1"/>
        <rFont val="Calibri"/>
        <family val="2"/>
        <scheme val="minor"/>
      </rPr>
      <t>(1)(2)</t>
    </r>
  </si>
  <si>
    <r>
      <t xml:space="preserve">Colocaciones Totales
</t>
    </r>
    <r>
      <rPr>
        <sz val="10"/>
        <color theme="0"/>
        <rFont val="Calibri"/>
        <family val="2"/>
        <scheme val="minor"/>
      </rPr>
      <t>(S/ milliones)</t>
    </r>
  </si>
  <si>
    <t>Part.% en colocaciones totales</t>
  </si>
  <si>
    <t>Corporativa</t>
  </si>
  <si>
    <t>Empresa</t>
  </si>
  <si>
    <t>Negocios</t>
  </si>
  <si>
    <t>Pyme</t>
  </si>
  <si>
    <t>Hipotecario</t>
  </si>
  <si>
    <t>Consumo</t>
  </si>
  <si>
    <t>Tarjeta de Crédito</t>
  </si>
  <si>
    <t xml:space="preserve">Colocaciones totales  </t>
  </si>
  <si>
    <t>Para efectos de consolidación, las Colocaciones generadas en Moneda Extranjera (ME) son convertidas a Moneda Nacional (MN).
(1) Incluye Cuentas especiales y Otros.
(2) Cifras de Gestión, no auditadas.</t>
  </si>
  <si>
    <t>Financiamientos sostenibles desembolsados -  acumulado anual</t>
  </si>
  <si>
    <t>Dividendos pagados a terceros (S/000)</t>
  </si>
  <si>
    <t>Dividendos por acción (S/)</t>
  </si>
  <si>
    <t xml:space="preserve">(1) A partir del 1T25, se han incorporado reclasificaciones contables relacionadas con los gastos del programa de fidelización de tarjetas de crédito y los gastos por comisiones transaccionales de Yape. 
Estas reclasificaciones afectaron los Gastos Administrativos y Generales, así como los Ingresos por Comisiones. Los períodos anteriores han sido reexpresados para efectos de comparabilidad y pueden 
diferir de las cifras reportadas previamente. </t>
  </si>
  <si>
    <t xml:space="preserve">(2) A partir del 1T25, se han incorporado reclasificaciones relacionadas con las operaciones de cambio de divisas en BCP Bolivia. Estas reclasificaciones afectaron los Ingresos Neto por Comisiones y la 
Ganancia Neta por Derivados Especulativos, los cuales ahora se consolidan en la Ganancia Neta en Operaciones de Cambio. Los períodos anteriores han sido reexpresados para efectos de comparabilidad 
y pueden diferir de las cifras reportadas previamente. </t>
  </si>
  <si>
    <t>(3) Corresponden principalmente a eliminaciones de bancaseguros entre Pacífico, BCP y Mibanco.</t>
  </si>
  <si>
    <t>(1) Corresponde a comisiones por tarjeta de crédito y débito, recaudación, pagos y cobranzas. A partir del 1T25, se han incorporado reclasificaciones contables relacionadas con los gastos asociados al 
programa de fidelización de tarjetas de crédito. Estas reclasificaciones afectaron los Gastos Administrativos y Generales, así como los Ingresos Neto por Comisiones. Las cifras de períodos anteriores han 
sido reexpresadas para efectos de comparabilidad y pueden diferir de las reportadas previamente.</t>
  </si>
  <si>
    <t>(2)  No incluye las comisiones correspondientes al negocio de Comercio Electrónico. Tampoco incluye Tipo de Cambio ni Remesas. A partir del 1T25, se han incorporado reclasificaciones contables asociadas 
a los gastos por comisiones transaccionales de Yape. Estas reclasificaciones afectaron los Gastos Administrativos y Generales, así como los Ingresos Neto por Comisiones. Las cifras de períodos anteriores 
han sido reexpresadas para efectos de comparabilidad y pueden diferir de las reportadas previamente.</t>
  </si>
  <si>
    <t>(1) Provisión de pérdida crediticia para cartera de créditos, neta de recuperos anualizadas / Colocaciones Promedio Totales. Incluye reversión de provisiones por el Fenómeno de “El Niño” en el 1T24.</t>
  </si>
  <si>
    <r>
      <t>Margen neto por intereses</t>
    </r>
    <r>
      <rPr>
        <vertAlign val="superscript"/>
        <sz val="10"/>
        <rFont val="Calibri"/>
        <family val="2"/>
        <scheme val="minor"/>
      </rPr>
      <t>(1)</t>
    </r>
  </si>
  <si>
    <r>
      <t>Costo de fondeo</t>
    </r>
    <r>
      <rPr>
        <vertAlign val="superscript"/>
        <sz val="10"/>
        <rFont val="Calibri"/>
        <family val="2"/>
        <scheme val="minor"/>
      </rPr>
      <t>(2)</t>
    </r>
  </si>
  <si>
    <r>
      <t xml:space="preserve">Índice de cartera atrasada </t>
    </r>
    <r>
      <rPr>
        <vertAlign val="superscript"/>
        <sz val="10"/>
        <rFont val="Calibri"/>
        <family val="2"/>
        <scheme val="minor"/>
      </rPr>
      <t>(3)</t>
    </r>
    <r>
      <rPr>
        <sz val="10"/>
        <color theme="1"/>
        <rFont val="Calibri"/>
        <family val="2"/>
        <scheme val="minor"/>
      </rPr>
      <t xml:space="preserve"> </t>
    </r>
  </si>
  <si>
    <r>
      <t xml:space="preserve">Índice de cartera deteriorada </t>
    </r>
    <r>
      <rPr>
        <vertAlign val="superscript"/>
        <sz val="10"/>
        <rFont val="Calibri"/>
        <family val="2"/>
        <scheme val="minor"/>
      </rPr>
      <t>(4)</t>
    </r>
  </si>
  <si>
    <r>
      <t xml:space="preserve">Costo del riesgo </t>
    </r>
    <r>
      <rPr>
        <vertAlign val="superscript"/>
        <sz val="10"/>
        <rFont val="Calibri"/>
        <family val="2"/>
        <scheme val="minor"/>
      </rPr>
      <t>(5)</t>
    </r>
  </si>
  <si>
    <r>
      <t xml:space="preserve">Ingresos operativos </t>
    </r>
    <r>
      <rPr>
        <vertAlign val="superscript"/>
        <sz val="10"/>
        <rFont val="Calibri"/>
        <family val="2"/>
        <scheme val="minor"/>
      </rPr>
      <t>(6)</t>
    </r>
  </si>
  <si>
    <r>
      <t xml:space="preserve">Gastos operativos </t>
    </r>
    <r>
      <rPr>
        <vertAlign val="superscript"/>
        <sz val="10"/>
        <rFont val="Calibri"/>
        <family val="2"/>
        <scheme val="minor"/>
      </rPr>
      <t>(7)</t>
    </r>
  </si>
  <si>
    <r>
      <t xml:space="preserve">Ratio de eficiencia </t>
    </r>
    <r>
      <rPr>
        <vertAlign val="superscript"/>
        <sz val="10"/>
        <rFont val="Calibri"/>
        <family val="2"/>
        <scheme val="minor"/>
      </rPr>
      <t>(8)</t>
    </r>
  </si>
  <si>
    <r>
      <t xml:space="preserve">Ratio de Capital Global </t>
    </r>
    <r>
      <rPr>
        <vertAlign val="superscript"/>
        <sz val="10"/>
        <rFont val="Calibri"/>
        <family val="2"/>
        <scheme val="minor"/>
      </rPr>
      <t>(9)</t>
    </r>
  </si>
  <si>
    <r>
      <t xml:space="preserve">Ratio Tier 1 </t>
    </r>
    <r>
      <rPr>
        <vertAlign val="superscript"/>
        <sz val="10"/>
        <rFont val="Calibri"/>
        <family val="2"/>
        <scheme val="minor"/>
      </rPr>
      <t>(10)</t>
    </r>
  </si>
  <si>
    <r>
      <t xml:space="preserve">Ratio common equity tier 1 </t>
    </r>
    <r>
      <rPr>
        <vertAlign val="superscript"/>
        <sz val="10"/>
        <rFont val="Calibri"/>
        <family val="2"/>
        <scheme val="minor"/>
      </rPr>
      <t>(11) (13)</t>
    </r>
  </si>
  <si>
    <r>
      <t xml:space="preserve">Ratio Tier 1 </t>
    </r>
    <r>
      <rPr>
        <vertAlign val="superscript"/>
        <sz val="10"/>
        <rFont val="Calibri"/>
        <family val="2"/>
        <scheme val="minor"/>
      </rPr>
      <t>(11)</t>
    </r>
  </si>
  <si>
    <r>
      <t xml:space="preserve">Acciones de Tesorería </t>
    </r>
    <r>
      <rPr>
        <vertAlign val="superscript"/>
        <sz val="10"/>
        <rFont val="Calibri"/>
        <family val="2"/>
        <scheme val="minor"/>
      </rPr>
      <t>(12)</t>
    </r>
  </si>
  <si>
    <r>
      <t xml:space="preserve">Indicadores de Gestión </t>
    </r>
    <r>
      <rPr>
        <b/>
        <vertAlign val="superscript"/>
        <sz val="10"/>
        <color theme="0"/>
        <rFont val="Calibri"/>
        <family val="2"/>
        <scheme val="minor"/>
      </rPr>
      <t>(1)</t>
    </r>
  </si>
  <si>
    <r>
      <t>Mibanco</t>
    </r>
    <r>
      <rPr>
        <vertAlign val="superscript"/>
        <sz val="10"/>
        <rFont val="Calibri"/>
        <family val="2"/>
        <scheme val="minor"/>
      </rPr>
      <t xml:space="preserve"> (1)</t>
    </r>
  </si>
  <si>
    <r>
      <t xml:space="preserve">Grupo Pacífico </t>
    </r>
    <r>
      <rPr>
        <vertAlign val="superscript"/>
        <sz val="10"/>
        <rFont val="Calibri"/>
        <family val="2"/>
        <scheme val="minor"/>
      </rPr>
      <t>(2)</t>
    </r>
    <r>
      <rPr>
        <sz val="10"/>
        <color theme="1"/>
        <rFont val="Calibri"/>
        <family val="2"/>
        <scheme val="minor"/>
      </rPr>
      <t xml:space="preserve"> </t>
    </r>
  </si>
  <si>
    <r>
      <t xml:space="preserve">Empleados </t>
    </r>
    <r>
      <rPr>
        <b/>
        <vertAlign val="superscript"/>
        <sz val="10"/>
        <rFont val="Calibri"/>
        <family val="2"/>
        <scheme val="minor"/>
      </rPr>
      <t>(14)</t>
    </r>
  </si>
  <si>
    <r>
      <t>MNI</t>
    </r>
    <r>
      <rPr>
        <b/>
        <vertAlign val="superscript"/>
        <sz val="10"/>
        <rFont val="Calibri"/>
        <family val="2"/>
        <scheme val="minor"/>
      </rPr>
      <t>(1)</t>
    </r>
  </si>
  <si>
    <r>
      <t xml:space="preserve">Medios de pagos y servicios </t>
    </r>
    <r>
      <rPr>
        <vertAlign val="superscript"/>
        <sz val="10"/>
        <rFont val="Calibri"/>
        <family val="2"/>
        <scheme val="minor"/>
      </rPr>
      <t>(1)</t>
    </r>
  </si>
  <si>
    <r>
      <t xml:space="preserve">Yape </t>
    </r>
    <r>
      <rPr>
        <vertAlign val="superscript"/>
        <sz val="10"/>
        <rFont val="Calibri"/>
        <family val="2"/>
        <scheme val="minor"/>
      </rPr>
      <t>(2)</t>
    </r>
  </si>
  <si>
    <r>
      <t>Cuentas pasivas y transaccionales</t>
    </r>
    <r>
      <rPr>
        <vertAlign val="superscript"/>
        <sz val="10"/>
        <rFont val="Calibri"/>
        <family val="2"/>
        <scheme val="minor"/>
      </rPr>
      <t xml:space="preserve"> (3)</t>
    </r>
  </si>
  <si>
    <r>
      <t xml:space="preserve">Desembolso de Créditos </t>
    </r>
    <r>
      <rPr>
        <vertAlign val="superscript"/>
        <sz val="10"/>
        <rFont val="Calibri"/>
        <family val="2"/>
        <scheme val="minor"/>
      </rPr>
      <t>(4)</t>
    </r>
  </si>
  <si>
    <r>
      <t xml:space="preserve">Otros </t>
    </r>
    <r>
      <rPr>
        <vertAlign val="superscript"/>
        <sz val="10"/>
        <rFont val="Calibri"/>
        <family val="2"/>
        <scheme val="minor"/>
      </rPr>
      <t>(5)</t>
    </r>
  </si>
  <si>
    <t>(1) Cifras de Gestión.
(2) Incluye iniciativas del portafolio de innovación de las subsidiarias y Krealo.</t>
  </si>
  <si>
    <r>
      <t xml:space="preserve">Tipo de Cambio (var. % a/a) </t>
    </r>
    <r>
      <rPr>
        <vertAlign val="superscript"/>
        <sz val="10"/>
        <rFont val="Calibri"/>
        <family val="2"/>
      </rPr>
      <t>(3)</t>
    </r>
  </si>
  <si>
    <r>
      <t>[1]</t>
    </r>
    <r>
      <rPr>
        <sz val="8"/>
        <rFont val="Calibri"/>
        <family val="2"/>
        <scheme val="minor"/>
      </rPr>
      <t xml:space="preserve"> Hasta el 1.25% de los Activos ponderados por riesgo totales.</t>
    </r>
  </si>
  <si>
    <r>
      <t>[2]</t>
    </r>
    <r>
      <rPr>
        <sz val="8"/>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</si>
  <si>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8"/>
        <rFont val="Calibri"/>
        <family val="2"/>
        <scheme val="minor"/>
      </rPr>
      <t xml:space="preserve"> Patrimonio Efectivo de Nivel 1 =  Capital Ordinario de Nivel 1 + Deuda Subordinada de Nivel 1 (Perpetua).</t>
    </r>
  </si>
  <si>
    <r>
      <t>[4]</t>
    </r>
    <r>
      <rPr>
        <sz val="8"/>
        <rFont val="Calibri"/>
        <family val="2"/>
        <scheme val="minor"/>
      </rPr>
      <t xml:space="preserve"> Patrimonio Efectivo de Nivel 2 = Deuda Subordinada + Provisiones.  </t>
    </r>
  </si>
  <si>
    <r>
      <t>(5) Uso de red de terceros, Otros servicios a terceros y Comisiones en sucursales del exterior</t>
    </r>
    <r>
      <rPr>
        <sz val="8"/>
        <color rgb="FF000000"/>
        <rFont val="Arial"/>
        <family val="2"/>
      </rPr>
      <t>.</t>
    </r>
  </si>
  <si>
    <r>
      <t xml:space="preserve">Total Inversiones </t>
    </r>
    <r>
      <rPr>
        <vertAlign val="superscript"/>
        <sz val="10"/>
        <color theme="1"/>
        <rFont val="Calibri"/>
        <family val="2"/>
        <scheme val="minor"/>
      </rPr>
      <t>(1)</t>
    </r>
  </si>
  <si>
    <r>
      <t xml:space="preserve">Transformación Negocios Principales </t>
    </r>
    <r>
      <rPr>
        <b/>
        <vertAlign val="superscript"/>
        <sz val="10"/>
        <color rgb="FFFFFFFF"/>
        <rFont val="Calibri"/>
        <family val="2"/>
        <scheme val="minor"/>
      </rPr>
      <t>(1)</t>
    </r>
    <r>
      <rPr>
        <b/>
        <sz val="10"/>
        <color rgb="FFFFFFFF"/>
        <rFont val="Calibri"/>
        <family val="2"/>
        <scheme val="minor"/>
      </rPr>
      <t xml:space="preserve"> </t>
    </r>
  </si>
  <si>
    <r>
      <t xml:space="preserve">Clientes Digitales </t>
    </r>
    <r>
      <rPr>
        <vertAlign val="superscript"/>
        <sz val="10"/>
        <color rgb="FF000000"/>
        <rFont val="Calibri"/>
        <family val="2"/>
        <scheme val="minor"/>
      </rPr>
      <t>(3)</t>
    </r>
  </si>
  <si>
    <r>
      <t>Desembolsos a través de canales alternativos</t>
    </r>
    <r>
      <rPr>
        <vertAlign val="superscript"/>
        <sz val="10"/>
        <color rgb="FF000000"/>
        <rFont val="Calibri"/>
        <family val="2"/>
        <scheme val="minor"/>
      </rPr>
      <t xml:space="preserve"> (7)</t>
    </r>
  </si>
  <si>
    <r>
      <t xml:space="preserve">Productividad de asesores  </t>
    </r>
    <r>
      <rPr>
        <vertAlign val="superscript"/>
        <sz val="10"/>
        <color rgb="FF000000"/>
        <rFont val="Calibri"/>
        <family val="2"/>
        <scheme val="minor"/>
      </rPr>
      <t>(8)</t>
    </r>
  </si>
  <si>
    <r>
      <t xml:space="preserve">Pólizas Digitales (miles) </t>
    </r>
    <r>
      <rPr>
        <vertAlign val="superscript"/>
        <sz val="10"/>
        <color rgb="FF000000"/>
        <rFont val="Calibri"/>
        <family val="2"/>
        <scheme val="minor"/>
      </rPr>
      <t>(9)</t>
    </r>
  </si>
  <si>
    <t>(2) Como porcentaje de los Ingresos totales ajustados por riesgo de Credicorp.</t>
  </si>
  <si>
    <t>MAU que Generan Ingresos (millones)</t>
  </si>
  <si>
    <r>
      <t xml:space="preserve">Usuarios Activos Mensual (MAU) (millones) </t>
    </r>
    <r>
      <rPr>
        <vertAlign val="superscript"/>
        <sz val="10"/>
        <color rgb="FF000000"/>
        <rFont val="Calibri "/>
      </rPr>
      <t>(2)</t>
    </r>
  </si>
  <si>
    <t># Transacciones  / MAU</t>
  </si>
  <si>
    <t># Funcionalidades promedio / MAU</t>
  </si>
  <si>
    <r>
      <t xml:space="preserve">NPS </t>
    </r>
    <r>
      <rPr>
        <vertAlign val="superscript"/>
        <sz val="10"/>
        <color rgb="FF000000"/>
        <rFont val="Calibri "/>
      </rPr>
      <t>(3)</t>
    </r>
  </si>
  <si>
    <r>
      <t xml:space="preserve">Indicadores Mensuales </t>
    </r>
    <r>
      <rPr>
        <b/>
        <vertAlign val="superscript"/>
        <sz val="10"/>
        <color rgb="FF000000"/>
        <rFont val="Calibri "/>
      </rPr>
      <t>(4)</t>
    </r>
  </si>
  <si>
    <r>
      <t xml:space="preserve">Indicadores Trimestrales </t>
    </r>
    <r>
      <rPr>
        <b/>
        <vertAlign val="superscript"/>
        <sz val="10"/>
        <color rgb="FF000000"/>
        <rFont val="Calibri "/>
      </rPr>
      <t>(5)</t>
    </r>
  </si>
  <si>
    <r>
      <t>TPV Total (S/, miles de millones)</t>
    </r>
    <r>
      <rPr>
        <vertAlign val="superscript"/>
        <sz val="10"/>
        <color rgb="FF000000"/>
        <rFont val="Calibri "/>
      </rPr>
      <t xml:space="preserve"> (6) </t>
    </r>
  </si>
  <si>
    <r>
      <t>Ingreso neto por intereses después de provisiones</t>
    </r>
    <r>
      <rPr>
        <vertAlign val="superscript"/>
        <sz val="10"/>
        <color rgb="FF000000"/>
        <rFont val="Calibri "/>
      </rPr>
      <t xml:space="preserve"> (2)</t>
    </r>
  </si>
  <si>
    <r>
      <t xml:space="preserve">Otros ingresos </t>
    </r>
    <r>
      <rPr>
        <vertAlign val="superscript"/>
        <sz val="10"/>
        <color theme="1"/>
        <rFont val="Calibri"/>
        <family val="2"/>
        <scheme val="minor"/>
      </rPr>
      <t>(3)</t>
    </r>
  </si>
  <si>
    <t>(5) Indicadores trimestrales consideran la suma de los tres meses del periodo para las cuentas del numerador y el promedio del denominador (último mes del trimestre actual y del trimestre anterior).</t>
  </si>
  <si>
    <t>(6) Total Payment Volume (TPV).</t>
  </si>
  <si>
    <t>Set 24</t>
  </si>
  <si>
    <t>Set 25</t>
  </si>
  <si>
    <t>3T24</t>
  </si>
  <si>
    <t>3T25</t>
  </si>
  <si>
    <t>BCP Bolivia (Ajustado por Revalorización)</t>
  </si>
  <si>
    <t>Colocaciones totales BAP (Ajustado por Revalorización)</t>
  </si>
  <si>
    <t>Variación TaT</t>
  </si>
  <si>
    <t>Volumen</t>
  </si>
  <si>
    <t>%</t>
  </si>
  <si>
    <t>Variación AaA</t>
  </si>
  <si>
    <t>Variación (%)</t>
  </si>
  <si>
    <t>Variación 
(Volumen)</t>
  </si>
  <si>
    <t>Otros Ingresos No Core:</t>
  </si>
  <si>
    <t>Depósitos a la vista</t>
  </si>
  <si>
    <t>Depósitos de ahorro</t>
  </si>
  <si>
    <t>Depósitos a plazo</t>
  </si>
  <si>
    <t>Gastos por pagara de depósitos</t>
  </si>
  <si>
    <t>Depósitos Totales</t>
  </si>
  <si>
    <t>Ajustado por Revalorización de Bolivia:</t>
  </si>
  <si>
    <t>Depósitos de bajo costo</t>
  </si>
  <si>
    <r>
      <t>Depósitos CTS</t>
    </r>
    <r>
      <rPr>
        <vertAlign val="superscript"/>
        <sz val="10"/>
        <rFont val="Calibri"/>
        <family val="2"/>
        <scheme val="minor"/>
      </rPr>
      <t xml:space="preserve"> (1)</t>
    </r>
  </si>
  <si>
    <r>
      <t>Depósitos de bajo costo</t>
    </r>
    <r>
      <rPr>
        <b/>
        <vertAlign val="superscript"/>
        <sz val="10"/>
        <rFont val="Calibri"/>
        <family val="2"/>
        <scheme val="minor"/>
      </rPr>
      <t xml:space="preserve"> (2)</t>
    </r>
  </si>
  <si>
    <t>(1) CTS: Compensación por tiempo de servicios.</t>
  </si>
  <si>
    <t>(2)	 Incluye Depósitos a la Vista y Depósitos de Ahorro.</t>
  </si>
  <si>
    <t>Fed funds rate</t>
  </si>
  <si>
    <r>
      <t xml:space="preserve">Eliminaciones y Otros </t>
    </r>
    <r>
      <rPr>
        <vertAlign val="superscript"/>
        <sz val="10"/>
        <color theme="1"/>
        <rFont val="Calibri"/>
        <family val="2"/>
        <scheme val="minor"/>
      </rPr>
      <t>(3)</t>
    </r>
  </si>
  <si>
    <r>
      <t xml:space="preserve">BCP Individual </t>
    </r>
    <r>
      <rPr>
        <vertAlign val="superscript"/>
        <sz val="10"/>
        <color theme="1"/>
        <rFont val="Calibri"/>
        <family val="2"/>
        <scheme val="minor"/>
      </rPr>
      <t>(1)</t>
    </r>
  </si>
  <si>
    <r>
      <t xml:space="preserve">BCP Bolivia </t>
    </r>
    <r>
      <rPr>
        <vertAlign val="superscript"/>
        <sz val="10"/>
        <color theme="1"/>
        <rFont val="Calibri"/>
        <family val="2"/>
        <scheme val="minor"/>
      </rPr>
      <t>(2)</t>
    </r>
  </si>
  <si>
    <t>(1) A partir del 1T25, los ingresos de los negocios de EPS y Servicios Médicos ya no se reportan bajo la Ganancia Neta por Inversión en Asociadas. En su lugar, se consolidan completamente en el Resultado Técnico de Seguros y en el nuevo Resultado de Servicios Médicos, respectivamente</t>
  </si>
  <si>
    <t>(2) A partir del 1T25, se han incorporado reclasificaciones contables relacionadas con las operaciones de cambio de divisas en BCP Bolivia. Estas reclasificaciones afectaron los Ingresos Neto por Comisiones y la Ganancia Neta en Derivados Especulativos, los cuales ahora se consolidan en la Ganancia Neta en Operaciones de Cambio. Las cifras de períodos anteriores han sido reexpresadas para efectos de comparabilidad y pueden diferir de las reportadas previamente.</t>
  </si>
  <si>
    <r>
      <t xml:space="preserve">Ganancia (Pérdida) neta en derivados especulativos </t>
    </r>
    <r>
      <rPr>
        <vertAlign val="superscript"/>
        <sz val="10"/>
        <color theme="1"/>
        <rFont val="Calibri"/>
        <family val="2"/>
        <scheme val="minor"/>
      </rPr>
      <t>(2)</t>
    </r>
  </si>
  <si>
    <r>
      <t xml:space="preserve">Ganancia neta por inversión en asociadas </t>
    </r>
    <r>
      <rPr>
        <vertAlign val="superscript"/>
        <sz val="10"/>
        <color theme="1"/>
        <rFont val="Calibri"/>
        <family val="2"/>
        <scheme val="minor"/>
      </rPr>
      <t>(1)</t>
    </r>
  </si>
  <si>
    <r>
      <t xml:space="preserve">Gastos operativos </t>
    </r>
    <r>
      <rPr>
        <b/>
        <vertAlign val="superscript"/>
        <sz val="10"/>
        <rFont val="Calibri"/>
        <family val="2"/>
        <scheme val="minor"/>
      </rPr>
      <t>(1)</t>
    </r>
  </si>
  <si>
    <t>(1) A raíz de la adquisición por parte de Credicorp del 50% de participación de Empresas Banmédica en el joint venture con Pacífico Compañía de Seguros y Reaseguros S.A., Credicorp 
consolida todos los gastos relacionados a esta operación a partir de marzo de 2025. Esto implica que, desde esa fecha, los gastos dejan de registrarse en la cuenta de Asociación en 
Participación, y pasan a consolidarse línea a línea por cada rubro que se presenta en el estado de resultados consolidado</t>
  </si>
  <si>
    <r>
      <t>Otros</t>
    </r>
    <r>
      <rPr>
        <b/>
        <vertAlign val="superscript"/>
        <sz val="10"/>
        <color rgb="FF000000"/>
        <rFont val="Calibri"/>
        <family val="2"/>
        <scheme val="minor"/>
      </rPr>
      <t>(1)</t>
    </r>
  </si>
  <si>
    <r>
      <t xml:space="preserve">Otros </t>
    </r>
    <r>
      <rPr>
        <vertAlign val="superscript"/>
        <sz val="10"/>
        <color rgb="FF000000"/>
        <rFont val="Calibri"/>
        <family val="2"/>
        <scheme val="minor"/>
      </rPr>
      <t>(1)</t>
    </r>
  </si>
  <si>
    <t>Para efectos de consolidación, las Colocaciones generadas en Moneda Extranjera (ME) son convertidas a Moneda Nacional (MN).</t>
  </si>
  <si>
    <t>(1) Incluye eliminaciones por operaciones entre relacionadas.</t>
  </si>
  <si>
    <t xml:space="preserve"> (1) Incluye otros activos y devengos.</t>
  </si>
  <si>
    <t>Menor contracción en volúmenes</t>
  </si>
  <si>
    <t xml:space="preserve">  Para efectos de consolidación, las Colocaciones generadas en Moneda Extranjera (ME) son convertidas a moneda Nacional (MN).</t>
  </si>
  <si>
    <t>(2) Incluye oficinas con Banco de la Nación, las cuales en Setiembre 24 eran 36, en Junio 25 eran 36 y en Septiembre 25 fueron 36</t>
  </si>
  <si>
    <r>
      <t xml:space="preserve">Resultados Financieros </t>
    </r>
    <r>
      <rPr>
        <b/>
        <vertAlign val="superscript"/>
        <sz val="9"/>
        <color theme="0"/>
        <rFont val="Calibri "/>
      </rPr>
      <t>(1)</t>
    </r>
    <r>
      <rPr>
        <b/>
        <sz val="9"/>
        <color theme="0"/>
        <rFont val="Calibri "/>
      </rPr>
      <t xml:space="preserve">
S/ millones</t>
    </r>
  </si>
  <si>
    <t>TC Neutral USD/PEN
Variación Volumen</t>
  </si>
  <si>
    <t>TC Neutral USD/PEN
Variación %</t>
  </si>
  <si>
    <t>Saldo en TC Neutral USD/PEN a</t>
  </si>
  <si>
    <t>Variación TaT en TC Neutral USD/PEN</t>
  </si>
  <si>
    <t>Variación AaA en TC Neutral USD/PEN</t>
  </si>
  <si>
    <t>USD/PEN Neutral
Variación %</t>
  </si>
  <si>
    <t>USD/PEN Neutral
Variación Volumen</t>
  </si>
  <si>
    <t>Total de activos que generan intereses (Ajustado por Revalorización)</t>
  </si>
  <si>
    <t>Total de activos que generan intereses (Ajustado por Revalorización, TC Neutral USDPEN)</t>
  </si>
  <si>
    <t>Total Fondeo (Ajustado por Revalorización, TC Neutral USDPEN)</t>
  </si>
  <si>
    <t>Total Fondeo (Ajustado por Revalorización)</t>
  </si>
  <si>
    <r>
      <t xml:space="preserve">2025 </t>
    </r>
    <r>
      <rPr>
        <b/>
        <vertAlign val="superscript"/>
        <sz val="10"/>
        <color rgb="FFFFFFFF"/>
        <rFont val="Calibri"/>
        <family val="2"/>
        <scheme val="minor"/>
      </rPr>
      <t xml:space="preserve"> (4)</t>
    </r>
  </si>
  <si>
    <r>
      <t xml:space="preserve">2026 </t>
    </r>
    <r>
      <rPr>
        <b/>
        <vertAlign val="superscript"/>
        <sz val="10"/>
        <color rgb="FFFFFFFF"/>
        <rFont val="Calibri"/>
        <family val="2"/>
        <scheme val="minor"/>
      </rPr>
      <t xml:space="preserve"> (4)</t>
    </r>
  </si>
  <si>
    <t>(1) Cifras de gestión. A partir del 1T25 se incorporaron reclasificaciones entre gastos operativos e ingresos por comisiones, así como nuevas asignaciones principalmente de gastos por intereses (Fondo Seguro de Depósitos). Las cifras de períodos anteriores han sido re-expresadas para efectos comparativos, por lo que no coinciden con las anteriormente reportadas.</t>
  </si>
  <si>
    <t>(1)  El ROAE de MiBanco incluyendo el goodwill en BCP por la adquisición de Edyficar
(aproximadamente US$ 50.7 millones) fue 8.9% para 3T24, 15.5% para el 2T25 y 17.8% para el 3T25. A nivel acumulado, fue 8.5% a setiembre 2024 y 15.2% a setiembre 2025.
(2)  Los cálculos incluyen el resultado no realizado que se contabiliza en el Patrimonio de Pacifico, relacionadas a las inversiones de Pacífico Vida. El ROAE excluyendo la Ganancia no Realizada se sitúa en 26.7% para el 3T24, 29.8% para el 2T25 y 29.5% para el 3T25."  A nivel acumulado, fue 27.9% a setiembre 2024 y 26.7% a setiembre 2025.</t>
  </si>
  <si>
    <t xml:space="preserve">(6) Desembolsos generados a través de leads/Total de desembolsos. </t>
  </si>
  <si>
    <t xml:space="preserve">(7) Desembolsos realizados a través de canales alternativos/Total de desembolsos. Cifras difieren de lo antes reportado por cambio metodológico. </t>
  </si>
  <si>
    <t>(8) Número de desembolsos totales/Asesores de negocio totales.</t>
  </si>
  <si>
    <t>(9) Número de pólizas de seguros emitidas a través de canales digitales.</t>
  </si>
  <si>
    <r>
      <t xml:space="preserve">Otros Ingresos Ordinarios </t>
    </r>
    <r>
      <rPr>
        <b/>
        <vertAlign val="superscript"/>
        <sz val="10"/>
        <color theme="0"/>
        <rFont val="Calibri"/>
        <family val="2"/>
        <scheme val="minor"/>
      </rPr>
      <t>(1)</t>
    </r>
  </si>
  <si>
    <t>(1) A partir del 1T25, se han incorporado reclasificaciones contables que afectan los Ingresos Neto por Comisiones, la Ganancia Neta en Operaciones de Cambio y la Ganancia Neta por Derivados Especulativos. Los períodos anteriores han sido re expresados para efectos de comparabilidad y pueden diferir de las cifras reportadas previamente.</t>
  </si>
  <si>
    <t>Sostenibilidad</t>
  </si>
  <si>
    <t>Credicorp Ltd. Cifras Financieras 4T25</t>
  </si>
  <si>
    <t>4T24</t>
  </si>
  <si>
    <t>4T25</t>
  </si>
  <si>
    <t>Dic 24</t>
  </si>
  <si>
    <t>Dic 25</t>
  </si>
  <si>
    <t># Transacciones que generan ingresos (millones)</t>
  </si>
  <si>
    <t>(1) Cifras de Gestión. Números a diciembre 2024, setiembre 2025 y diciembre 2025.</t>
  </si>
  <si>
    <t>(7) Gross Merchant Volume (GMV), incluye las siguientes funcionalidades: Yape Promos, Yape tienda, Ticketing, Gaming, Gas, Brand Solutions y Seguros.</t>
  </si>
  <si>
    <r>
      <t xml:space="preserve">GMV (S/, millones) </t>
    </r>
    <r>
      <rPr>
        <vertAlign val="superscript"/>
        <sz val="10"/>
        <color rgb="FF000000"/>
        <rFont val="Calibri "/>
      </rPr>
      <t>(7)</t>
    </r>
  </si>
  <si>
    <r>
      <t>Clientes incluidos​ a través de seguros inclusivos</t>
    </r>
    <r>
      <rPr>
        <vertAlign val="superscript"/>
        <sz val="10"/>
        <color rgb="FF000000"/>
        <rFont val="Calibri"/>
        <family val="2"/>
        <scheme val="minor"/>
      </rPr>
      <t>4</t>
    </r>
  </si>
  <si>
    <r>
      <t>Personas incluidas financieramente a través de BCP y Yape – acumulado desde el 2020</t>
    </r>
    <r>
      <rPr>
        <vertAlign val="superscript"/>
        <sz val="10"/>
        <color rgb="FF000000"/>
        <rFont val="Calibri"/>
        <family val="2"/>
        <scheme val="minor"/>
      </rPr>
      <t>3</t>
    </r>
  </si>
  <si>
    <t>Monto total de desembolsos de créditos para MIPYMES</t>
  </si>
  <si>
    <t>(3) Stock de clientes incluidos financieramente a través de BCP desde 2020: (i) Nuevos clientes con cuentas de ahorro o afiliados a Yape. (ii) Nuevos clientes sin deuda en el sistema financiero ni productos BCP en los últimos doce meses. (iii) Clientes con tres transacciones mensuales promedio en los últimos tres meses.</t>
  </si>
  <si>
    <t>(4) Stock de clientes incluidos: personas con seguros de hasta 40 soles y que pertenecen al segmento masivo o consumo.</t>
  </si>
  <si>
    <t>(1) Incluye oficinas con Banco de la Nación, las cuales en Diciembre 24 eran 36, en Setiembre 25 eran 37 y en Diciembre 25 fueron 37.</t>
  </si>
  <si>
    <t>6.1. Otros Ingresos Ordinarios</t>
  </si>
  <si>
    <t>6.2. Otros Ingresos No Ordinarios</t>
  </si>
  <si>
    <t>Anexos</t>
  </si>
  <si>
    <t>12.5.Canales Físicos</t>
  </si>
  <si>
    <t>12.7.1.Credicorp Consolidado</t>
  </si>
  <si>
    <t>12.7.2. Credicorp Individual</t>
  </si>
  <si>
    <t>12.7.3. BCP Consolidado</t>
  </si>
  <si>
    <t>12.7.4. BCP Individual</t>
  </si>
  <si>
    <t>12.7.5. BCP Bolivia</t>
  </si>
  <si>
    <t>12.7.6. Mibanco</t>
  </si>
  <si>
    <t>12.7.7. Prima AFP</t>
  </si>
  <si>
    <t>12.7.7 Grupo Pacífico</t>
  </si>
  <si>
    <t>12.7.9. IB &amp; WM</t>
  </si>
  <si>
    <t>12.1. Colocaciones en SPD</t>
  </si>
  <si>
    <t>Volver a los anexos</t>
  </si>
  <si>
    <t>(1)  Fin de Periodo.</t>
  </si>
  <si>
    <t>(3) Variación % negativa indica depreciación.</t>
  </si>
  <si>
    <t>(4) Área gris indica estimaciones por BCP - Estudios Económicos a Febrero 2026</t>
  </si>
  <si>
    <t>n.a.</t>
  </si>
  <si>
    <t>5 p</t>
  </si>
  <si>
    <t>2 p</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</si>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</sst>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41" formatCode="_-* #,##0_-;\-* #,##0_-;_-* &quot;-&quot;_-;_-@_-"/>
    <numFmt numFmtId="43" formatCode="_-* #,##0.00_-;\-* #,##0.00_-;_-* &quot;-&quot;??_-;_-@_-"/>
    <numFmt numFmtId="164" formatCode="_-&quot;$&quot;\ * #,##0.00_-;\-&quot;$&quot;\ * #,##0.00_-;_-&quot;$&quot;\ * &quot;-&quot;??_-;_-@_-"/>
    <numFmt numFmtId="165" formatCode="&quot;$&quot;#,##0;\-&quot;$&quot;#,##0"/>
    <numFmt numFmtId="166" formatCode="_-&quot;$&quot;* #,##0.00_-;\-&quot;$&quot;* #,##0.00_-;_-&quot;$&quot;* &quot;-&quot;??_-;_-@_-"/>
    <numFmt numFmtId="167" formatCode="&quot;S/&quot;#,##0;[Red]\-&quot;S/&quot;#,##0"/>
    <numFmt numFmtId="168" formatCode="_(* #,##0_);_(* \(#,##0\);_(* &quot;-&quot;_);_(@_)"/>
    <numFmt numFmtId="169" formatCode="_(* #,##0.00_);_(* \(#,##0.00\);_(* &quot;-&quot;??_);_(@_)"/>
    <numFmt numFmtId="170" formatCode="_-* #,##0.00\ _€_-;\-* #,##0.00\ _€_-;_-* &quot;-&quot;??\ _€_-;_-@_-"/>
    <numFmt numFmtId="171" formatCode="_ * #,##0.00_ ;_ * \-#,##0.00_ ;_ * &quot;-&quot;??_ ;_ @_ "/>
    <numFmt numFmtId="172" formatCode="0.0%"/>
    <numFmt numFmtId="173" formatCode="_ * #,##0_ ;_ * \-#,##0_ ;_ * &quot;-&quot;??_ ;_ @_ "/>
    <numFmt numFmtId="174" formatCode="_(* #,##0_);_(* \(#,##0\);_(* &quot;-&quot;??_);_(@_)"/>
    <numFmt numFmtId="175" formatCode="_-* #,##0.00\ _D_M_-;\-* #,##0.00\ _D_M_-;_-* &quot;-&quot;??\ _D_M_-;_-@_-"/>
    <numFmt numFmtId="176" formatCode="_-* #,##0_-;\-* #,##0_-;_-* &quot;-&quot;??_-;_-@_-"/>
    <numFmt numFmtId="177" formatCode="0.000%"/>
    <numFmt numFmtId="178" formatCode="0.0"/>
    <numFmt numFmtId="179" formatCode="[$-409]mmm\-yy;@"/>
    <numFmt numFmtId="180" formatCode="General_)"/>
    <numFmt numFmtId="181" formatCode="&quot;S/.&quot;\ #,##0;[Red]&quot;S/.&quot;\ \-#,##0"/>
    <numFmt numFmtId="182" formatCode="_ * #,##0_ ;_ * \-#,##0_ ;_ * &quot;-&quot;_ ;_ @_ "/>
    <numFmt numFmtId="183" formatCode="_ &quot;S/.&quot;\ * #,##0.00_ ;_ &quot;S/.&quot;\ * \-#,##0.00_ ;_ &quot;S/.&quot;\ * &quot;-&quot;??_ ;_ @_ "/>
    <numFmt numFmtId="184" formatCode="0.0000%"/>
    <numFmt numFmtId="185" formatCode="[$-280A]dddd\,\ dd&quot; de &quot;mmmm&quot; de &quot;yyyy"/>
    <numFmt numFmtId="186" formatCode="_([$€-2]\ * #,##0.00_);_([$€-2]\ * \(#,##0.00\);_([$€-2]\ * &quot;-&quot;??_)"/>
    <numFmt numFmtId="187" formatCode="_-[$€-2]* #,##0.00_-;\-[$€-2]* #,##0.00_-;_-[$€-2]* &quot;-&quot;??_-"/>
    <numFmt numFmtId="188" formatCode="&quot;$&quot;#,##0.00"/>
    <numFmt numFmtId="189" formatCode="#,##0.000000000"/>
    <numFmt numFmtId="190" formatCode="&quot;$&quot;#,##0.0000_);\(&quot;$&quot;#,##0.0000\)"/>
    <numFmt numFmtId="191" formatCode="_-* #,##0\ _P_t_s_-;\-* #,##0\ _P_t_s_-;_-* &quot;-&quot;\ _P_t_s_-;_-@_-"/>
    <numFmt numFmtId="192" formatCode="_-* #,##0.00\ _P_t_s_-;\-* #,##0.00\ _P_t_s_-;_-* &quot;-&quot;??\ _P_t_s_-;_-@_-"/>
    <numFmt numFmtId="193" formatCode="#,"/>
    <numFmt numFmtId="194" formatCode="&quot;$&quot;#,##0.0_);[Red]\(&quot;$&quot;#,##0.0\)"/>
    <numFmt numFmtId="195" formatCode="_([$€]* #,##0.00_);_([$€]* \(#,##0.00\);_([$€]* &quot;-&quot;??_);_(@_)"/>
    <numFmt numFmtId="196" formatCode="#,#00"/>
    <numFmt numFmtId="197" formatCode="#.##000"/>
    <numFmt numFmtId="198" formatCode="#,##0.0_);\(#,##0.0\)"/>
    <numFmt numFmtId="199" formatCode="&quot;S/.&quot;\ #,##0_);\(&quot;S/.&quot;\ #,##0\)"/>
    <numFmt numFmtId="200" formatCode="&quot;S/.&quot;\ #,##0_);[Red]\(&quot;S/.&quot;\ #,##0\)"/>
    <numFmt numFmtId="201" formatCode="&quot;S/.&quot;\ #,##0.00_);\(&quot;S/.&quot;\ #,##0.00\)"/>
    <numFmt numFmtId="202" formatCode="_ * #,##0.000_ ;_ * \-#,##0.000_ ;_ * &quot;-&quot;??_ ;_ @_ "/>
    <numFmt numFmtId="203" formatCode="&quot;S/.&quot;\ #,##0.00_);[Red]\(&quot;S/.&quot;\ #,##0.00\)"/>
    <numFmt numFmtId="204" formatCode="_ * #,##0.00000_ ;_ * \-#,##0.00000_ ;_ * &quot;-&quot;??_ ;_ @_ "/>
    <numFmt numFmtId="205" formatCode="_ * #,##0.0_ ;_ * \-#,##0.0_ ;_ * &quot;-&quot;??_ ;_ @_ "/>
    <numFmt numFmtId="206" formatCode="_ * #,##0.0000_ ;_ * \-#,##0.0000_ ;_ * &quot;-&quot;??_ ;_ @_ "/>
    <numFmt numFmtId="207" formatCode="0.000000%"/>
    <numFmt numFmtId="208" formatCode="d&quot; de &quot;mmm&quot; de &quot;yy"/>
    <numFmt numFmtId="209" formatCode="_(&quot;S/.&quot;\ * #,##0.00_);_(&quot;S/.&quot;\ * \(#,##0.00\);_(&quot;S/.&quot;\ * &quot;-&quot;??_);_(@_)"/>
    <numFmt numFmtId="210" formatCode="\(0.000_)"/>
    <numFmt numFmtId="211" formatCode="\$#,#00"/>
    <numFmt numFmtId="212" formatCode="0.0000"/>
    <numFmt numFmtId="213" formatCode="[$$-409]#,##0.00"/>
    <numFmt numFmtId="214" formatCode="%#,#00"/>
    <numFmt numFmtId="215" formatCode="&quot;$&quot;#,##0;&quot;$&quot;\-#,##0"/>
    <numFmt numFmtId="216" formatCode="#,##0.0"/>
    <numFmt numFmtId="217" formatCode="&quot;$&quot;#,##0.0_);\(&quot;$&quot;#,##0.0\)"/>
    <numFmt numFmtId="218" formatCode="[$$-86B]\ #,##0.000"/>
    <numFmt numFmtId="219" formatCode="&quot;Verdadero&quot;;&quot;Verdadero&quot;;&quot;Falso&quot;"/>
    <numFmt numFmtId="220" formatCode="mm/dd/yy"/>
    <numFmt numFmtId="221" formatCode="_-* #,##0\ _€_-;\-* #,##0\ _€_-;_-* &quot;-&quot;??\ _€_-;_-@_-"/>
    <numFmt numFmtId="222" formatCode="#,##0;\(#,##0\)"/>
    <numFmt numFmtId="223" formatCode="#,##0.0;\(#,##0.0\)"/>
    <numFmt numFmtId="224" formatCode="#,##0\ ;\(#,##0\)\ ;&quot;-&quot;??_ "/>
    <numFmt numFmtId="225" formatCode="#,##0;\(#,##0\);&quot; - &quot;"/>
    <numFmt numFmtId="226" formatCode="#,##0;\(#,##0\);_(* &quot;-&quot;??_);_(@_)"/>
    <numFmt numFmtId="227" formatCode="#,##0;\ \(#,##0\)"/>
    <numFmt numFmtId="228" formatCode="#,##0;\(#,##0\);\-\ "/>
    <numFmt numFmtId="229" formatCode="#,##0;\(#,##0\);\-"/>
    <numFmt numFmtId="230" formatCode="_-* #,##0\ _D_M_-;\-* #,##0\ _D_M_-;_-* &quot;-&quot;??\ _D_M_-;_-@_-"/>
    <numFmt numFmtId="231" formatCode="#,##0.00;\(#,##0.00\)"/>
    <numFmt numFmtId="232" formatCode="0.0%;\(0.0%\)"/>
    <numFmt numFmtId="233" formatCode="#,##0&quot; pp&quot;;\(#,##0\);\-\ "/>
    <numFmt numFmtId="234" formatCode="_-* #,##0.0_-;\-* #,##0.0_-;_-* &quot;-&quot;??_-;_-@_-"/>
    <numFmt numFmtId="235" formatCode="#,##0_ ;\-#,##0\ "/>
  </numFmts>
  <fonts count="282">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b/>
      <sz val="11"/>
      <color theme="1"/>
      <name val="Calibri    "/>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1"/>
      <name val="Calibri"/>
      <family val="2"/>
      <scheme val="minor"/>
    </font>
    <font>
      <sz val="8"/>
      <name val="Calibri"/>
      <family val="2"/>
      <scheme val="minor"/>
    </font>
    <font>
      <sz val="11"/>
      <name val="Calibri   "/>
    </font>
    <font>
      <b/>
      <sz val="10"/>
      <color rgb="FFFFFFFF"/>
      <name val="Calibri"/>
      <family val="2"/>
    </font>
    <font>
      <b/>
      <sz val="10"/>
      <name val="Calibri"/>
      <family val="2"/>
    </font>
    <font>
      <sz val="10"/>
      <name val="Calibri"/>
      <family val="2"/>
    </font>
    <font>
      <sz val="7"/>
      <color rgb="FF000000"/>
      <name val="Calibri"/>
      <family val="2"/>
      <scheme val="minor"/>
    </font>
    <font>
      <sz val="10"/>
      <color theme="1"/>
      <name val="Calibri"/>
      <family val="2"/>
    </font>
    <font>
      <b/>
      <sz val="10"/>
      <color theme="1"/>
      <name val="Calibri"/>
      <family val="2"/>
    </font>
    <font>
      <b/>
      <vertAlign val="superscript"/>
      <sz val="10"/>
      <color rgb="FF000000"/>
      <name val="Calibri"/>
      <family val="2"/>
      <scheme val="minor"/>
    </font>
    <font>
      <i/>
      <sz val="10"/>
      <color theme="1"/>
      <name val="Calibri"/>
      <family val="2"/>
      <scheme val="minor"/>
    </font>
    <font>
      <vertAlign val="superscript"/>
      <sz val="10"/>
      <color theme="1"/>
      <name val="Calibri"/>
      <family val="2"/>
    </font>
    <font>
      <vertAlign val="superscript"/>
      <sz val="10"/>
      <name val="Calibri"/>
      <family val="2"/>
    </font>
    <font>
      <b/>
      <sz val="10"/>
      <color theme="0"/>
      <name val="Calibri"/>
      <family val="2"/>
    </font>
    <font>
      <b/>
      <vertAlign val="superscript"/>
      <sz val="10"/>
      <name val="Calibri"/>
      <family val="2"/>
    </font>
    <font>
      <b/>
      <vertAlign val="superscript"/>
      <sz val="10"/>
      <color theme="0"/>
      <name val="Calibri"/>
      <family val="2"/>
    </font>
    <font>
      <sz val="8"/>
      <color theme="1"/>
      <name val="Calibri"/>
      <family val="2"/>
      <scheme val="minor"/>
    </font>
    <font>
      <u/>
      <sz val="10"/>
      <color rgb="FF0070C0"/>
      <name val="Calibri"/>
      <family val="2"/>
      <scheme val="minor"/>
    </font>
    <font>
      <sz val="8"/>
      <color rgb="FF000000"/>
      <name val="Calibri"/>
      <family val="2"/>
      <scheme val="minor"/>
    </font>
    <font>
      <b/>
      <sz val="8"/>
      <name val="Calibri"/>
      <family val="2"/>
      <scheme val="minor"/>
    </font>
    <font>
      <b/>
      <sz val="8"/>
      <color rgb="FF000000"/>
      <name val="Calibri"/>
      <family val="2"/>
      <scheme val="minor"/>
    </font>
    <font>
      <i/>
      <sz val="8"/>
      <name val="Calibri"/>
      <family val="2"/>
      <scheme val="minor"/>
    </font>
    <font>
      <b/>
      <vertAlign val="superscript"/>
      <sz val="11"/>
      <color theme="1"/>
      <name val="Calibri"/>
      <family val="2"/>
      <scheme val="minor"/>
    </font>
    <font>
      <b/>
      <sz val="10"/>
      <color theme="1"/>
      <name val="Calibri   "/>
    </font>
    <font>
      <sz val="6.05"/>
      <color theme="1"/>
      <name val="Calibri"/>
      <family val="2"/>
      <scheme val="minor"/>
    </font>
    <font>
      <b/>
      <sz val="6.5"/>
      <name val="Calibri"/>
      <family val="2"/>
      <scheme val="minor"/>
    </font>
    <font>
      <b/>
      <sz val="6.5"/>
      <color theme="1"/>
      <name val="Calibri"/>
      <family val="2"/>
      <scheme val="minor"/>
    </font>
    <font>
      <vertAlign val="superscript"/>
      <sz val="8"/>
      <name val="Calibri"/>
      <family val="2"/>
      <scheme val="minor"/>
    </font>
    <font>
      <sz val="8"/>
      <color theme="1"/>
      <name val="Calibri   "/>
    </font>
    <font>
      <sz val="8"/>
      <color rgb="FF000000"/>
      <name val="Arial"/>
      <family val="2"/>
    </font>
    <font>
      <u/>
      <sz val="8"/>
      <color theme="10"/>
      <name val="Calibri"/>
      <family val="2"/>
      <scheme val="minor"/>
    </font>
    <font>
      <b/>
      <sz val="8"/>
      <color theme="1"/>
      <name val="Calibri   "/>
    </font>
    <font>
      <b/>
      <i/>
      <sz val="10"/>
      <name val="Calibri"/>
      <family val="2"/>
      <scheme val="minor"/>
    </font>
    <font>
      <sz val="10"/>
      <color rgb="FF000000"/>
      <name val="Calibri "/>
    </font>
    <font>
      <vertAlign val="superscript"/>
      <sz val="10"/>
      <color rgb="FF000000"/>
      <name val="Calibri "/>
    </font>
    <font>
      <b/>
      <sz val="10"/>
      <color rgb="FF000000"/>
      <name val="Calibri "/>
    </font>
    <font>
      <b/>
      <vertAlign val="superscript"/>
      <sz val="10"/>
      <color rgb="FF000000"/>
      <name val="Calibri "/>
    </font>
    <font>
      <b/>
      <sz val="10"/>
      <color theme="0" tint="-4.9989318521683403E-2"/>
      <name val="Calibri"/>
      <family val="2"/>
      <scheme val="minor"/>
    </font>
    <font>
      <sz val="11"/>
      <name val="Calibri"/>
      <family val="2"/>
    </font>
    <font>
      <b/>
      <sz val="9"/>
      <color theme="0"/>
      <name val="Calibri "/>
    </font>
    <font>
      <b/>
      <vertAlign val="superscript"/>
      <sz val="9"/>
      <color theme="0"/>
      <name val="Calibri "/>
    </font>
    <font>
      <b/>
      <sz val="9"/>
      <color rgb="FFFFFFFF"/>
      <name val="Calibri"/>
      <family val="2"/>
      <scheme val="minor"/>
    </font>
    <font>
      <b/>
      <sz val="9"/>
      <color theme="0"/>
      <name val="Calibri"/>
      <family val="2"/>
      <scheme val="minor"/>
    </font>
    <font>
      <b/>
      <sz val="18"/>
      <color theme="0"/>
      <name val="Calibri "/>
    </font>
  </fonts>
  <fills count="127">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rgb="FF30D0C8"/>
        <bgColor indexed="64"/>
      </patternFill>
    </fill>
    <fill>
      <patternFill patternType="solid">
        <fgColor rgb="FF46BDC6"/>
        <bgColor indexed="64"/>
      </patternFill>
    </fill>
    <fill>
      <patternFill patternType="solid">
        <fgColor rgb="FF1DD5CC"/>
        <bgColor indexed="64"/>
      </patternFill>
    </fill>
    <fill>
      <patternFill patternType="solid">
        <fgColor rgb="FF26D07C"/>
        <bgColor indexed="64"/>
      </patternFill>
    </fill>
    <fill>
      <patternFill patternType="solid">
        <fgColor theme="0" tint="-0.14999847407452621"/>
        <bgColor indexed="64"/>
      </patternFill>
    </fill>
  </fills>
  <borders count="89">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medium">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medium">
        <color auto="1"/>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indexed="64"/>
      </right>
      <top style="medium">
        <color rgb="FF000000"/>
      </top>
      <bottom/>
      <diagonal/>
    </border>
    <border>
      <left/>
      <right/>
      <top/>
      <bottom style="medium">
        <color auto="1"/>
      </bottom>
      <diagonal/>
    </border>
    <border>
      <left/>
      <right style="medium">
        <color auto="1"/>
      </right>
      <top/>
      <bottom style="medium">
        <color auto="1"/>
      </bottom>
      <diagonal/>
    </border>
    <border>
      <left/>
      <right/>
      <top/>
      <bottom style="medium">
        <color theme="1"/>
      </bottom>
      <diagonal/>
    </border>
    <border>
      <left style="medium">
        <color indexed="64"/>
      </left>
      <right style="medium">
        <color theme="1"/>
      </right>
      <top/>
      <bottom/>
      <diagonal/>
    </border>
    <border>
      <left/>
      <right style="medium">
        <color theme="1"/>
      </right>
      <top/>
      <bottom/>
      <diagonal/>
    </border>
    <border>
      <left style="medium">
        <color indexed="64"/>
      </left>
      <right style="medium">
        <color theme="1"/>
      </right>
      <top/>
      <bottom style="medium">
        <color theme="1"/>
      </bottom>
      <diagonal/>
    </border>
    <border>
      <left style="medium">
        <color theme="1"/>
      </left>
      <right style="medium">
        <color theme="1"/>
      </right>
      <top style="medium">
        <color theme="1"/>
      </top>
      <bottom/>
      <diagonal/>
    </border>
    <border>
      <left/>
      <right/>
      <top style="medium">
        <color theme="1"/>
      </top>
      <bottom/>
      <diagonal/>
    </border>
    <border>
      <left/>
      <right style="medium">
        <color indexed="64"/>
      </right>
      <top style="medium">
        <color theme="1"/>
      </top>
      <bottom/>
      <diagonal/>
    </border>
    <border>
      <left style="medium">
        <color theme="1"/>
      </left>
      <right style="medium">
        <color theme="1"/>
      </right>
      <top/>
      <bottom style="medium">
        <color theme="1"/>
      </bottom>
      <diagonal/>
    </border>
    <border>
      <left/>
      <right style="medium">
        <color theme="1"/>
      </right>
      <top/>
      <bottom style="medium">
        <color theme="1"/>
      </bottom>
      <diagonal/>
    </border>
    <border>
      <left style="medium">
        <color theme="1"/>
      </left>
      <right style="medium">
        <color theme="1"/>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53525">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1" fontId="9" fillId="0" borderId="0" applyFont="0" applyFill="0" applyBorder="0" applyAlignment="0" applyProtection="0"/>
    <xf numFmtId="171"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0" fontId="9" fillId="0" borderId="0"/>
    <xf numFmtId="9" fontId="8"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11" fillId="0" borderId="0"/>
    <xf numFmtId="171" fontId="8"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9" fontId="2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1" fontId="29" fillId="0" borderId="0" applyFont="0" applyFill="0" applyBorder="0" applyAlignment="0" applyProtection="0"/>
    <xf numFmtId="9" fontId="29" fillId="0" borderId="0" applyFont="0" applyFill="0" applyBorder="0" applyAlignment="0" applyProtection="0"/>
    <xf numFmtId="0" fontId="25" fillId="0" borderId="0"/>
    <xf numFmtId="0" fontId="25" fillId="0" borderId="0"/>
    <xf numFmtId="169" fontId="25"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25" fillId="0" borderId="0"/>
    <xf numFmtId="0" fontId="8" fillId="0" borderId="0"/>
    <xf numFmtId="9" fontId="8" fillId="0" borderId="0" applyFont="0" applyFill="0" applyBorder="0" applyAlignment="0" applyProtection="0"/>
    <xf numFmtId="0" fontId="32" fillId="0" borderId="0"/>
    <xf numFmtId="171" fontId="25" fillId="0" borderId="0" applyFont="0" applyFill="0" applyBorder="0" applyAlignment="0" applyProtection="0"/>
    <xf numFmtId="0" fontId="9" fillId="0" borderId="0"/>
    <xf numFmtId="0" fontId="8" fillId="0" borderId="0"/>
    <xf numFmtId="169" fontId="8" fillId="0" borderId="0" applyFont="0" applyFill="0" applyBorder="0" applyAlignment="0" applyProtection="0"/>
    <xf numFmtId="43" fontId="33" fillId="0" borderId="0" applyFont="0" applyFill="0" applyBorder="0" applyAlignment="0" applyProtection="0"/>
    <xf numFmtId="0" fontId="9" fillId="0" borderId="0"/>
    <xf numFmtId="175" fontId="9" fillId="0" borderId="0" applyFont="0" applyFill="0" applyBorder="0" applyAlignment="0" applyProtection="0"/>
    <xf numFmtId="0" fontId="8" fillId="0" borderId="0"/>
    <xf numFmtId="169" fontId="8" fillId="0" borderId="0" applyFont="0" applyFill="0" applyBorder="0" applyAlignment="0" applyProtection="0"/>
    <xf numFmtId="175" fontId="9" fillId="0" borderId="0" applyFont="0" applyFill="0" applyBorder="0" applyAlignment="0" applyProtection="0"/>
    <xf numFmtId="9" fontId="32"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5" fontId="55" fillId="0" borderId="0" applyNumberFormat="0" applyFill="0" applyBorder="0" applyAlignment="0" applyProtection="0"/>
    <xf numFmtId="186" fontId="5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6"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32" fillId="0" borderId="0" applyNumberFormat="0" applyFill="0" applyBorder="0" applyAlignment="0" applyProtection="0"/>
    <xf numFmtId="185" fontId="8" fillId="0" borderId="0" applyNumberFormat="0" applyFill="0" applyBorder="0" applyAlignment="0" applyProtection="0"/>
    <xf numFmtId="186"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8" fillId="0" borderId="0"/>
    <xf numFmtId="185" fontId="8" fillId="0" borderId="0"/>
    <xf numFmtId="185" fontId="32" fillId="0" borderId="0" applyNumberFormat="0" applyFill="0" applyBorder="0" applyAlignment="0" applyProtection="0"/>
    <xf numFmtId="186" fontId="32"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32" fillId="0" borderId="0" applyNumberFormat="0" applyFill="0" applyBorder="0" applyAlignment="0" applyProtection="0"/>
    <xf numFmtId="186" fontId="3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56" fillId="0" borderId="0" applyNumberFormat="0" applyFill="0" applyBorder="0" applyAlignment="0" applyProtection="0"/>
    <xf numFmtId="186" fontId="56"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57" fillId="41" borderId="0" applyNumberFormat="0" applyBorder="0" applyAlignment="0" applyProtection="0"/>
    <xf numFmtId="185" fontId="58" fillId="42" borderId="0" applyNumberFormat="0" applyBorder="0" applyAlignment="0" applyProtection="0"/>
    <xf numFmtId="0" fontId="8" fillId="18" borderId="0" applyNumberFormat="0" applyBorder="0" applyAlignment="0" applyProtection="0"/>
    <xf numFmtId="186" fontId="57" fillId="41" borderId="0" applyNumberFormat="0" applyBorder="0" applyAlignment="0" applyProtection="0"/>
    <xf numFmtId="0" fontId="57" fillId="43" borderId="0" applyNumberFormat="0" applyBorder="0" applyAlignment="0" applyProtection="0"/>
    <xf numFmtId="185" fontId="58" fillId="44" borderId="0" applyNumberFormat="0" applyBorder="0" applyAlignment="0" applyProtection="0"/>
    <xf numFmtId="0" fontId="8" fillId="22" borderId="0" applyNumberFormat="0" applyBorder="0" applyAlignment="0" applyProtection="0"/>
    <xf numFmtId="186" fontId="57" fillId="43" borderId="0" applyNumberFormat="0" applyBorder="0" applyAlignment="0" applyProtection="0"/>
    <xf numFmtId="0" fontId="57" fillId="45" borderId="0" applyNumberFormat="0" applyBorder="0" applyAlignment="0" applyProtection="0"/>
    <xf numFmtId="185" fontId="58" fillId="46" borderId="0" applyNumberFormat="0" applyBorder="0" applyAlignment="0" applyProtection="0"/>
    <xf numFmtId="0" fontId="8" fillId="26" borderId="0" applyNumberFormat="0" applyBorder="0" applyAlignment="0" applyProtection="0"/>
    <xf numFmtId="186" fontId="57" fillId="45" borderId="0" applyNumberFormat="0" applyBorder="0" applyAlignment="0" applyProtection="0"/>
    <xf numFmtId="0" fontId="57" fillId="47" borderId="0" applyNumberFormat="0" applyBorder="0" applyAlignment="0" applyProtection="0"/>
    <xf numFmtId="185" fontId="58" fillId="48" borderId="0" applyNumberFormat="0" applyBorder="0" applyAlignment="0" applyProtection="0"/>
    <xf numFmtId="0" fontId="8" fillId="30" borderId="0" applyNumberFormat="0" applyBorder="0" applyAlignment="0" applyProtection="0"/>
    <xf numFmtId="186" fontId="57" fillId="47" borderId="0" applyNumberFormat="0" applyBorder="0" applyAlignment="0" applyProtection="0"/>
    <xf numFmtId="0" fontId="57" fillId="49" borderId="0" applyNumberFormat="0" applyBorder="0" applyAlignment="0" applyProtection="0"/>
    <xf numFmtId="185" fontId="58" fillId="50" borderId="0" applyNumberFormat="0" applyBorder="0" applyAlignment="0" applyProtection="0"/>
    <xf numFmtId="0" fontId="8" fillId="34" borderId="0" applyNumberFormat="0" applyBorder="0" applyAlignment="0" applyProtection="0"/>
    <xf numFmtId="186" fontId="57" fillId="49" borderId="0" applyNumberFormat="0" applyBorder="0" applyAlignment="0" applyProtection="0"/>
    <xf numFmtId="0" fontId="57" fillId="44" borderId="0" applyNumberFormat="0" applyBorder="0" applyAlignment="0" applyProtection="0"/>
    <xf numFmtId="185" fontId="58" fillId="51" borderId="0" applyNumberFormat="0" applyBorder="0" applyAlignment="0" applyProtection="0"/>
    <xf numFmtId="0" fontId="8" fillId="38" borderId="0" applyNumberFormat="0" applyBorder="0" applyAlignment="0" applyProtection="0"/>
    <xf numFmtId="186" fontId="57" fillId="44"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8" fillId="4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2"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8" fillId="4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22"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2"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52" borderId="0" applyNumberFormat="0" applyBorder="0" applyAlignment="0" applyProtection="0"/>
    <xf numFmtId="187" fontId="8" fillId="52"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8" fillId="4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2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2"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8" fillId="4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2"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2" fillId="50"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11" fillId="51" borderId="0" applyNumberFormat="0" applyBorder="0" applyAlignment="0" applyProtection="0"/>
    <xf numFmtId="0" fontId="8" fillId="38" borderId="0" applyNumberFormat="0" applyBorder="0" applyAlignment="0" applyProtection="0"/>
    <xf numFmtId="0" fontId="32"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0" borderId="0"/>
    <xf numFmtId="187" fontId="8" fillId="0" borderId="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2"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57" fillId="53" borderId="0" applyNumberFormat="0" applyBorder="0" applyAlignment="0" applyProtection="0"/>
    <xf numFmtId="185" fontId="58" fillId="49" borderId="0" applyNumberFormat="0" applyBorder="0" applyAlignment="0" applyProtection="0"/>
    <xf numFmtId="0" fontId="8" fillId="19" borderId="0" applyNumberFormat="0" applyBorder="0" applyAlignment="0" applyProtection="0"/>
    <xf numFmtId="186" fontId="57" fillId="53" borderId="0" applyNumberFormat="0" applyBorder="0" applyAlignment="0" applyProtection="0"/>
    <xf numFmtId="0" fontId="57" fillId="43" borderId="0" applyNumberFormat="0" applyBorder="0" applyAlignment="0" applyProtection="0"/>
    <xf numFmtId="185" fontId="58" fillId="43" borderId="0" applyNumberFormat="0" applyBorder="0" applyAlignment="0" applyProtection="0"/>
    <xf numFmtId="186" fontId="57" fillId="43" borderId="0" applyNumberFormat="0" applyBorder="0" applyAlignment="0" applyProtection="0"/>
    <xf numFmtId="0" fontId="57" fillId="54" borderId="0" applyNumberFormat="0" applyBorder="0" applyAlignment="0" applyProtection="0"/>
    <xf numFmtId="185" fontId="58" fillId="55" borderId="0" applyNumberFormat="0" applyBorder="0" applyAlignment="0" applyProtection="0"/>
    <xf numFmtId="0" fontId="8" fillId="27" borderId="0" applyNumberFormat="0" applyBorder="0" applyAlignment="0" applyProtection="0"/>
    <xf numFmtId="186" fontId="57" fillId="54" borderId="0" applyNumberFormat="0" applyBorder="0" applyAlignment="0" applyProtection="0"/>
    <xf numFmtId="0" fontId="57" fillId="56" borderId="0" applyNumberFormat="0" applyBorder="0" applyAlignment="0" applyProtection="0"/>
    <xf numFmtId="185" fontId="58" fillId="48" borderId="0" applyNumberFormat="0" applyBorder="0" applyAlignment="0" applyProtection="0"/>
    <xf numFmtId="0" fontId="8" fillId="31" borderId="0" applyNumberFormat="0" applyBorder="0" applyAlignment="0" applyProtection="0"/>
    <xf numFmtId="186" fontId="57" fillId="56" borderId="0" applyNumberFormat="0" applyBorder="0" applyAlignment="0" applyProtection="0"/>
    <xf numFmtId="0" fontId="57" fillId="53" borderId="0" applyNumberFormat="0" applyBorder="0" applyAlignment="0" applyProtection="0"/>
    <xf numFmtId="185" fontId="58" fillId="49" borderId="0" applyNumberFormat="0" applyBorder="0" applyAlignment="0" applyProtection="0"/>
    <xf numFmtId="0" fontId="8" fillId="35" borderId="0" applyNumberFormat="0" applyBorder="0" applyAlignment="0" applyProtection="0"/>
    <xf numFmtId="186" fontId="57" fillId="53" borderId="0" applyNumberFormat="0" applyBorder="0" applyAlignment="0" applyProtection="0"/>
    <xf numFmtId="0" fontId="57" fillId="51" borderId="0" applyNumberFormat="0" applyBorder="0" applyAlignment="0" applyProtection="0"/>
    <xf numFmtId="185" fontId="58" fillId="57" borderId="0" applyNumberFormat="0" applyBorder="0" applyAlignment="0" applyProtection="0"/>
    <xf numFmtId="0" fontId="8" fillId="39" borderId="0" applyNumberFormat="0" applyBorder="0" applyAlignment="0" applyProtection="0"/>
    <xf numFmtId="186" fontId="57" fillId="51"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2" fillId="4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29"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2" fillId="4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8" fillId="5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2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11" borderId="0" applyNumberFormat="0" applyBorder="0" applyAlignment="0" applyProtection="0"/>
    <xf numFmtId="187" fontId="8" fillId="11"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7" borderId="0" applyNumberFormat="0" applyBorder="0" applyAlignment="0" applyProtection="0"/>
    <xf numFmtId="187" fontId="8" fillId="37"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2"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2" fillId="48"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2" fillId="49" borderId="0" applyNumberFormat="0" applyBorder="0" applyAlignment="0" applyProtection="0"/>
    <xf numFmtId="185" fontId="8" fillId="58" borderId="0" applyNumberFormat="0" applyBorder="0" applyAlignment="0" applyProtection="0"/>
    <xf numFmtId="187" fontId="8" fillId="58"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2" fillId="57"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6" borderId="0" applyNumberFormat="0" applyBorder="0" applyAlignment="0" applyProtection="0"/>
    <xf numFmtId="187" fontId="8" fillId="6"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59" fillId="53" borderId="0" applyNumberFormat="0" applyBorder="0" applyAlignment="0" applyProtection="0"/>
    <xf numFmtId="185" fontId="60" fillId="59" borderId="0" applyNumberFormat="0" applyBorder="0" applyAlignment="0" applyProtection="0"/>
    <xf numFmtId="0" fontId="38" fillId="20" borderId="0" applyNumberFormat="0" applyBorder="0" applyAlignment="0" applyProtection="0"/>
    <xf numFmtId="186" fontId="59" fillId="53" borderId="0" applyNumberFormat="0" applyBorder="0" applyAlignment="0" applyProtection="0"/>
    <xf numFmtId="0" fontId="59" fillId="43" borderId="0" applyNumberFormat="0" applyBorder="0" applyAlignment="0" applyProtection="0"/>
    <xf numFmtId="185" fontId="60" fillId="43" borderId="0" applyNumberFormat="0" applyBorder="0" applyAlignment="0" applyProtection="0"/>
    <xf numFmtId="186" fontId="59" fillId="43" borderId="0" applyNumberFormat="0" applyBorder="0" applyAlignment="0" applyProtection="0"/>
    <xf numFmtId="0" fontId="59" fillId="54" borderId="0" applyNumberFormat="0" applyBorder="0" applyAlignment="0" applyProtection="0"/>
    <xf numFmtId="185" fontId="60" fillId="55" borderId="0" applyNumberFormat="0" applyBorder="0" applyAlignment="0" applyProtection="0"/>
    <xf numFmtId="0" fontId="38" fillId="28" borderId="0" applyNumberFormat="0" applyBorder="0" applyAlignment="0" applyProtection="0"/>
    <xf numFmtId="186" fontId="59" fillId="54" borderId="0" applyNumberFormat="0" applyBorder="0" applyAlignment="0" applyProtection="0"/>
    <xf numFmtId="0" fontId="59" fillId="56" borderId="0" applyNumberFormat="0" applyBorder="0" applyAlignment="0" applyProtection="0"/>
    <xf numFmtId="185" fontId="60" fillId="60" borderId="0" applyNumberFormat="0" applyBorder="0" applyAlignment="0" applyProtection="0"/>
    <xf numFmtId="0" fontId="38" fillId="32" borderId="0" applyNumberFormat="0" applyBorder="0" applyAlignment="0" applyProtection="0"/>
    <xf numFmtId="186" fontId="59" fillId="56" borderId="0" applyNumberFormat="0" applyBorder="0" applyAlignment="0" applyProtection="0"/>
    <xf numFmtId="0" fontId="59" fillId="53" borderId="0" applyNumberFormat="0" applyBorder="0" applyAlignment="0" applyProtection="0"/>
    <xf numFmtId="185" fontId="60" fillId="61" borderId="0" applyNumberFormat="0" applyBorder="0" applyAlignment="0" applyProtection="0"/>
    <xf numFmtId="0" fontId="38" fillId="36" borderId="0" applyNumberFormat="0" applyBorder="0" applyAlignment="0" applyProtection="0"/>
    <xf numFmtId="186" fontId="59" fillId="53" borderId="0" applyNumberFormat="0" applyBorder="0" applyAlignment="0" applyProtection="0"/>
    <xf numFmtId="0" fontId="59" fillId="51" borderId="0" applyNumberFormat="0" applyBorder="0" applyAlignment="0" applyProtection="0"/>
    <xf numFmtId="185" fontId="60" fillId="62" borderId="0" applyNumberFormat="0" applyBorder="0" applyAlignment="0" applyProtection="0"/>
    <xf numFmtId="0" fontId="38" fillId="40" borderId="0" applyNumberFormat="0" applyBorder="0" applyAlignment="0" applyProtection="0"/>
    <xf numFmtId="186" fontId="59" fillId="51" borderId="0" applyNumberFormat="0" applyBorder="0" applyAlignment="0" applyProtection="0"/>
    <xf numFmtId="185" fontId="61" fillId="59" borderId="0" applyNumberFormat="0" applyBorder="0" applyAlignment="0" applyProtection="0"/>
    <xf numFmtId="0" fontId="32" fillId="59" borderId="0" applyNumberFormat="0" applyBorder="0" applyAlignment="0" applyProtection="0"/>
    <xf numFmtId="185" fontId="61" fillId="5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20" borderId="0" applyNumberFormat="0" applyBorder="0" applyAlignment="0" applyProtection="0"/>
    <xf numFmtId="185" fontId="61" fillId="59" borderId="0" applyNumberFormat="0" applyBorder="0" applyAlignment="0" applyProtection="0"/>
    <xf numFmtId="185" fontId="61" fillId="59" borderId="0" applyNumberFormat="0" applyBorder="0" applyAlignment="0" applyProtection="0"/>
    <xf numFmtId="187" fontId="38" fillId="20" borderId="0" applyNumberFormat="0" applyBorder="0" applyAlignment="0" applyProtection="0"/>
    <xf numFmtId="0" fontId="32" fillId="59" borderId="0" applyNumberFormat="0" applyBorder="0" applyAlignment="0" applyProtection="0"/>
    <xf numFmtId="185" fontId="61" fillId="59" borderId="0" applyNumberFormat="0" applyBorder="0" applyAlignment="0" applyProtection="0"/>
    <xf numFmtId="187" fontId="38" fillId="2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185" fontId="61" fillId="59" borderId="0" applyNumberFormat="0" applyBorder="0" applyAlignment="0" applyProtection="0"/>
    <xf numFmtId="185" fontId="61" fillId="59" borderId="0" applyNumberFormat="0" applyBorder="0" applyAlignment="0" applyProtection="0"/>
    <xf numFmtId="185" fontId="61" fillId="59" borderId="0" applyNumberFormat="0" applyBorder="0" applyAlignment="0" applyProtection="0"/>
    <xf numFmtId="185" fontId="61" fillId="59" borderId="0" applyNumberFormat="0" applyBorder="0" applyAlignment="0" applyProtection="0"/>
    <xf numFmtId="185" fontId="61" fillId="43" borderId="0" applyNumberFormat="0" applyBorder="0" applyAlignment="0" applyProtection="0"/>
    <xf numFmtId="0" fontId="32" fillId="43" borderId="0" applyNumberFormat="0" applyBorder="0" applyAlignment="0" applyProtection="0"/>
    <xf numFmtId="185" fontId="61" fillId="43" borderId="0" applyNumberFormat="0" applyBorder="0" applyAlignment="0" applyProtection="0"/>
    <xf numFmtId="185" fontId="61" fillId="43" borderId="0" applyNumberFormat="0" applyBorder="0" applyAlignment="0" applyProtection="0"/>
    <xf numFmtId="185" fontId="61" fillId="43" borderId="0" applyNumberFormat="0" applyBorder="0" applyAlignment="0" applyProtection="0"/>
    <xf numFmtId="187" fontId="38" fillId="24" borderId="0" applyNumberFormat="0" applyBorder="0" applyAlignment="0" applyProtection="0"/>
    <xf numFmtId="0" fontId="32" fillId="43" borderId="0" applyNumberFormat="0" applyBorder="0" applyAlignment="0" applyProtection="0"/>
    <xf numFmtId="185" fontId="61" fillId="43" borderId="0" applyNumberFormat="0" applyBorder="0" applyAlignment="0" applyProtection="0"/>
    <xf numFmtId="187" fontId="38"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5" fontId="61" fillId="43" borderId="0" applyNumberFormat="0" applyBorder="0" applyAlignment="0" applyProtection="0"/>
    <xf numFmtId="185" fontId="61" fillId="43" borderId="0" applyNumberFormat="0" applyBorder="0" applyAlignment="0" applyProtection="0"/>
    <xf numFmtId="185" fontId="61" fillId="43" borderId="0" applyNumberFormat="0" applyBorder="0" applyAlignment="0" applyProtection="0"/>
    <xf numFmtId="185" fontId="61" fillId="43" borderId="0" applyNumberFormat="0" applyBorder="0" applyAlignment="0" applyProtection="0"/>
    <xf numFmtId="185" fontId="61" fillId="55" borderId="0" applyNumberFormat="0" applyBorder="0" applyAlignment="0" applyProtection="0"/>
    <xf numFmtId="0" fontId="32" fillId="55" borderId="0" applyNumberFormat="0" applyBorder="0" applyAlignment="0" applyProtection="0"/>
    <xf numFmtId="185" fontId="61" fillId="55" borderId="0" applyNumberFormat="0" applyBorder="0" applyAlignment="0" applyProtection="0"/>
    <xf numFmtId="0" fontId="38" fillId="55"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28" borderId="0" applyNumberFormat="0" applyBorder="0" applyAlignment="0" applyProtection="0"/>
    <xf numFmtId="185" fontId="61" fillId="55" borderId="0" applyNumberFormat="0" applyBorder="0" applyAlignment="0" applyProtection="0"/>
    <xf numFmtId="185" fontId="61" fillId="55" borderId="0" applyNumberFormat="0" applyBorder="0" applyAlignment="0" applyProtection="0"/>
    <xf numFmtId="187" fontId="38" fillId="55" borderId="0" applyNumberFormat="0" applyBorder="0" applyAlignment="0" applyProtection="0"/>
    <xf numFmtId="0" fontId="32" fillId="55" borderId="0" applyNumberFormat="0" applyBorder="0" applyAlignment="0" applyProtection="0"/>
    <xf numFmtId="185" fontId="61" fillId="55" borderId="0" applyNumberFormat="0" applyBorder="0" applyAlignment="0" applyProtection="0"/>
    <xf numFmtId="187" fontId="3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5" fontId="61" fillId="55" borderId="0" applyNumberFormat="0" applyBorder="0" applyAlignment="0" applyProtection="0"/>
    <xf numFmtId="185" fontId="61" fillId="55" borderId="0" applyNumberFormat="0" applyBorder="0" applyAlignment="0" applyProtection="0"/>
    <xf numFmtId="185" fontId="61" fillId="55" borderId="0" applyNumberFormat="0" applyBorder="0" applyAlignment="0" applyProtection="0"/>
    <xf numFmtId="185" fontId="61" fillId="55" borderId="0" applyNumberFormat="0" applyBorder="0" applyAlignment="0" applyProtection="0"/>
    <xf numFmtId="185" fontId="61" fillId="60" borderId="0" applyNumberFormat="0" applyBorder="0" applyAlignment="0" applyProtection="0"/>
    <xf numFmtId="0" fontId="32" fillId="60" borderId="0" applyNumberFormat="0" applyBorder="0" applyAlignment="0" applyProtection="0"/>
    <xf numFmtId="185" fontId="61" fillId="60" borderId="0" applyNumberFormat="0" applyBorder="0" applyAlignment="0" applyProtection="0"/>
    <xf numFmtId="0" fontId="38" fillId="60"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32" borderId="0" applyNumberFormat="0" applyBorder="0" applyAlignment="0" applyProtection="0"/>
    <xf numFmtId="185" fontId="61" fillId="60" borderId="0" applyNumberFormat="0" applyBorder="0" applyAlignment="0" applyProtection="0"/>
    <xf numFmtId="185" fontId="61" fillId="60" borderId="0" applyNumberFormat="0" applyBorder="0" applyAlignment="0" applyProtection="0"/>
    <xf numFmtId="187" fontId="38" fillId="60" borderId="0" applyNumberFormat="0" applyBorder="0" applyAlignment="0" applyProtection="0"/>
    <xf numFmtId="0" fontId="32" fillId="60" borderId="0" applyNumberFormat="0" applyBorder="0" applyAlignment="0" applyProtection="0"/>
    <xf numFmtId="185" fontId="61" fillId="60" borderId="0" applyNumberFormat="0" applyBorder="0" applyAlignment="0" applyProtection="0"/>
    <xf numFmtId="187" fontId="38"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5" fontId="61" fillId="60" borderId="0" applyNumberFormat="0" applyBorder="0" applyAlignment="0" applyProtection="0"/>
    <xf numFmtId="185" fontId="61" fillId="60" borderId="0" applyNumberFormat="0" applyBorder="0" applyAlignment="0" applyProtection="0"/>
    <xf numFmtId="185" fontId="61" fillId="60" borderId="0" applyNumberFormat="0" applyBorder="0" applyAlignment="0" applyProtection="0"/>
    <xf numFmtId="185" fontId="61" fillId="60" borderId="0" applyNumberFormat="0" applyBorder="0" applyAlignment="0" applyProtection="0"/>
    <xf numFmtId="185" fontId="61" fillId="61" borderId="0" applyNumberFormat="0" applyBorder="0" applyAlignment="0" applyProtection="0"/>
    <xf numFmtId="0" fontId="32" fillId="61" borderId="0" applyNumberFormat="0" applyBorder="0" applyAlignment="0" applyProtection="0"/>
    <xf numFmtId="185" fontId="61" fillId="6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36" borderId="0" applyNumberFormat="0" applyBorder="0" applyAlignment="0" applyProtection="0"/>
    <xf numFmtId="185" fontId="61" fillId="61" borderId="0" applyNumberFormat="0" applyBorder="0" applyAlignment="0" applyProtection="0"/>
    <xf numFmtId="185" fontId="61" fillId="61" borderId="0" applyNumberFormat="0" applyBorder="0" applyAlignment="0" applyProtection="0"/>
    <xf numFmtId="186" fontId="38" fillId="36" borderId="0" applyNumberFormat="0" applyBorder="0" applyAlignment="0" applyProtection="0"/>
    <xf numFmtId="0" fontId="32" fillId="61" borderId="0" applyNumberFormat="0" applyBorder="0" applyAlignment="0" applyProtection="0"/>
    <xf numFmtId="185" fontId="61" fillId="61" borderId="0" applyNumberFormat="0" applyBorder="0" applyAlignment="0" applyProtection="0"/>
    <xf numFmtId="187" fontId="38" fillId="3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185" fontId="61" fillId="61" borderId="0" applyNumberFormat="0" applyBorder="0" applyAlignment="0" applyProtection="0"/>
    <xf numFmtId="185" fontId="61" fillId="61" borderId="0" applyNumberFormat="0" applyBorder="0" applyAlignment="0" applyProtection="0"/>
    <xf numFmtId="185" fontId="61" fillId="61" borderId="0" applyNumberFormat="0" applyBorder="0" applyAlignment="0" applyProtection="0"/>
    <xf numFmtId="185" fontId="61" fillId="61" borderId="0" applyNumberFormat="0" applyBorder="0" applyAlignment="0" applyProtection="0"/>
    <xf numFmtId="185" fontId="61" fillId="62" borderId="0" applyNumberFormat="0" applyBorder="0" applyAlignment="0" applyProtection="0"/>
    <xf numFmtId="0" fontId="32" fillId="62" borderId="0" applyNumberFormat="0" applyBorder="0" applyAlignment="0" applyProtection="0"/>
    <xf numFmtId="185" fontId="61" fillId="62" borderId="0" applyNumberFormat="0" applyBorder="0" applyAlignment="0" applyProtection="0"/>
    <xf numFmtId="0" fontId="38" fillId="62"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40" borderId="0" applyNumberFormat="0" applyBorder="0" applyAlignment="0" applyProtection="0"/>
    <xf numFmtId="185" fontId="61" fillId="62" borderId="0" applyNumberFormat="0" applyBorder="0" applyAlignment="0" applyProtection="0"/>
    <xf numFmtId="185" fontId="61" fillId="62" borderId="0" applyNumberFormat="0" applyBorder="0" applyAlignment="0" applyProtection="0"/>
    <xf numFmtId="187" fontId="38" fillId="62" borderId="0" applyNumberFormat="0" applyBorder="0" applyAlignment="0" applyProtection="0"/>
    <xf numFmtId="0" fontId="32" fillId="62" borderId="0" applyNumberFormat="0" applyBorder="0" applyAlignment="0" applyProtection="0"/>
    <xf numFmtId="185" fontId="61" fillId="62" borderId="0" applyNumberFormat="0" applyBorder="0" applyAlignment="0" applyProtection="0"/>
    <xf numFmtId="187" fontId="38"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185" fontId="61" fillId="62" borderId="0" applyNumberFormat="0" applyBorder="0" applyAlignment="0" applyProtection="0"/>
    <xf numFmtId="185" fontId="61" fillId="62" borderId="0" applyNumberFormat="0" applyBorder="0" applyAlignment="0" applyProtection="0"/>
    <xf numFmtId="185" fontId="61" fillId="62" borderId="0" applyNumberFormat="0" applyBorder="0" applyAlignment="0" applyProtection="0"/>
    <xf numFmtId="185" fontId="61" fillId="62" borderId="0" applyNumberFormat="0" applyBorder="0" applyAlignment="0" applyProtection="0"/>
    <xf numFmtId="0" fontId="6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1" fillId="68"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5" fontId="60" fillId="70" borderId="0" applyNumberFormat="0" applyBorder="0" applyAlignment="0" applyProtection="0"/>
    <xf numFmtId="0" fontId="38" fillId="17" borderId="0" applyNumberFormat="0" applyBorder="0" applyAlignment="0" applyProtection="0"/>
    <xf numFmtId="185" fontId="60" fillId="70"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6" fontId="61" fillId="63" borderId="0" applyNumberFormat="0" applyBorder="0" applyAlignment="0" applyProtection="0"/>
    <xf numFmtId="185" fontId="61" fillId="70" borderId="0" applyNumberFormat="0" applyBorder="0" applyAlignment="0" applyProtection="0"/>
    <xf numFmtId="0" fontId="6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1" fillId="76"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5" fontId="60" fillId="77" borderId="0" applyNumberFormat="0" applyBorder="0" applyAlignment="0" applyProtection="0"/>
    <xf numFmtId="185" fontId="60" fillId="77"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6" fontId="61" fillId="71" borderId="0" applyNumberFormat="0" applyBorder="0" applyAlignment="0" applyProtection="0"/>
    <xf numFmtId="185" fontId="61" fillId="77" borderId="0" applyNumberFormat="0" applyBorder="0" applyAlignment="0" applyProtection="0"/>
    <xf numFmtId="0" fontId="61"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1" fillId="67"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5" fontId="60" fillId="54" borderId="0" applyNumberFormat="0" applyBorder="0" applyAlignment="0" applyProtection="0"/>
    <xf numFmtId="185" fontId="60" fillId="54"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186" fontId="61" fillId="76"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1" fillId="67"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5" fontId="60" fillId="60" borderId="0" applyNumberFormat="0" applyBorder="0" applyAlignment="0" applyProtection="0"/>
    <xf numFmtId="0" fontId="38" fillId="29" borderId="0" applyNumberFormat="0" applyBorder="0" applyAlignment="0" applyProtection="0"/>
    <xf numFmtId="185" fontId="60" fillId="60"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186" fontId="61" fillId="83" borderId="0" applyNumberFormat="0" applyBorder="0" applyAlignment="0" applyProtection="0"/>
    <xf numFmtId="0" fontId="61" fillId="84" borderId="0" applyNumberFormat="0" applyBorder="0" applyAlignment="0" applyProtection="0"/>
    <xf numFmtId="0" fontId="61"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6" fontId="11" fillId="66" borderId="0" applyNumberFormat="0" applyBorder="0" applyAlignment="0" applyProtection="0"/>
    <xf numFmtId="0" fontId="61" fillId="66"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5" fontId="60" fillId="61" borderId="0" applyNumberFormat="0" applyBorder="0" applyAlignment="0" applyProtection="0"/>
    <xf numFmtId="185" fontId="60" fillId="61"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186" fontId="61" fillId="85" borderId="0" applyNumberFormat="0" applyBorder="0" applyAlignment="0" applyProtection="0"/>
    <xf numFmtId="0" fontId="61" fillId="69" borderId="0" applyNumberFormat="0" applyBorder="0" applyAlignment="0" applyProtection="0"/>
    <xf numFmtId="0" fontId="61" fillId="86" borderId="0" applyNumberFormat="0" applyBorder="0" applyAlignment="0" applyProtection="0"/>
    <xf numFmtId="0" fontId="11" fillId="87" borderId="0" applyNumberFormat="0" applyBorder="0" applyAlignment="0" applyProtection="0"/>
    <xf numFmtId="186"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5" fontId="60" fillId="90" borderId="0" applyNumberFormat="0" applyBorder="0" applyAlignment="0" applyProtection="0"/>
    <xf numFmtId="0" fontId="38" fillId="37" borderId="0" applyNumberFormat="0" applyBorder="0" applyAlignment="0" applyProtection="0"/>
    <xf numFmtId="185" fontId="60" fillId="90"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186" fontId="61" fillId="86" borderId="0" applyNumberFormat="0" applyBorder="0" applyAlignment="0" applyProtection="0"/>
    <xf numFmtId="0" fontId="61" fillId="91" borderId="0" applyNumberFormat="0" applyBorder="0" applyAlignment="0" applyProtection="0"/>
    <xf numFmtId="0" fontId="63" fillId="0" borderId="0">
      <alignment horizontal="center" wrapText="1"/>
      <protection locked="0"/>
    </xf>
    <xf numFmtId="0" fontId="32" fillId="0" borderId="0">
      <alignment horizontal="center" wrapText="1"/>
      <protection locked="0"/>
    </xf>
    <xf numFmtId="0" fontId="64" fillId="74" borderId="0" applyNumberFormat="0" applyBorder="0" applyAlignment="0" applyProtection="0"/>
    <xf numFmtId="185" fontId="65" fillId="44" borderId="0" applyNumberFormat="0" applyBorder="0" applyAlignment="0" applyProtection="0"/>
    <xf numFmtId="0" fontId="44" fillId="11" borderId="0" applyNumberFormat="0" applyBorder="0" applyAlignment="0" applyProtection="0"/>
    <xf numFmtId="186" fontId="64" fillId="74" borderId="0" applyNumberFormat="0" applyBorder="0" applyAlignment="0" applyProtection="0"/>
    <xf numFmtId="0" fontId="32" fillId="0" borderId="0" applyNumberFormat="0" applyFill="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185" fontId="66" fillId="46" borderId="0" applyNumberFormat="0" applyBorder="0" applyAlignment="0" applyProtection="0"/>
    <xf numFmtId="185" fontId="66" fillId="46" borderId="0" applyNumberFormat="0" applyBorder="0" applyAlignment="0" applyProtection="0"/>
    <xf numFmtId="187"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67" fillId="10" borderId="0" applyNumberFormat="0" applyBorder="0" applyAlignment="0" applyProtection="0"/>
    <xf numFmtId="187"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8" fontId="19" fillId="0" borderId="0" applyFill="0"/>
    <xf numFmtId="188" fontId="19" fillId="0" borderId="0">
      <alignment horizontal="center"/>
    </xf>
    <xf numFmtId="185" fontId="19" fillId="0" borderId="0" applyFill="0">
      <alignment horizontal="center"/>
    </xf>
    <xf numFmtId="186" fontId="19" fillId="0" borderId="0" applyFill="0">
      <alignment horizontal="center"/>
    </xf>
    <xf numFmtId="188" fontId="68" fillId="0" borderId="26" applyFill="0"/>
    <xf numFmtId="185" fontId="9" fillId="0" borderId="0" applyFont="0" applyAlignment="0"/>
    <xf numFmtId="186" fontId="9" fillId="0" borderId="0" applyFont="0" applyAlignment="0"/>
    <xf numFmtId="185" fontId="69" fillId="0" borderId="0" applyFill="0">
      <alignment vertical="top"/>
    </xf>
    <xf numFmtId="186" fontId="69" fillId="0" borderId="0" applyFill="0">
      <alignment vertical="top"/>
    </xf>
    <xf numFmtId="185" fontId="68" fillId="0" borderId="0" applyFill="0">
      <alignment horizontal="left" vertical="top"/>
    </xf>
    <xf numFmtId="186" fontId="68" fillId="0" borderId="0" applyFill="0">
      <alignment horizontal="left" vertical="top"/>
    </xf>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8" fontId="70" fillId="0" borderId="13" applyFill="0"/>
    <xf numFmtId="185" fontId="9" fillId="0" borderId="0" applyNumberFormat="0" applyFont="0" applyAlignment="0"/>
    <xf numFmtId="186" fontId="9" fillId="0" borderId="0" applyNumberFormat="0" applyFont="0" applyAlignment="0"/>
    <xf numFmtId="185" fontId="69" fillId="0" borderId="0" applyFill="0">
      <alignment wrapText="1"/>
    </xf>
    <xf numFmtId="186" fontId="69" fillId="0" borderId="0" applyFill="0">
      <alignment wrapText="1"/>
    </xf>
    <xf numFmtId="185" fontId="68" fillId="0" borderId="0" applyFill="0">
      <alignment horizontal="left" vertical="top" wrapText="1"/>
    </xf>
    <xf numFmtId="186" fontId="68" fillId="0" borderId="0" applyFill="0">
      <alignment horizontal="left" vertical="top" wrapText="1"/>
    </xf>
    <xf numFmtId="188" fontId="28" fillId="0" borderId="0" applyFill="0"/>
    <xf numFmtId="185" fontId="71" fillId="0" borderId="0" applyNumberFormat="0" applyFont="0" applyAlignment="0">
      <alignment horizontal="center"/>
    </xf>
    <xf numFmtId="186" fontId="71" fillId="0" borderId="0" applyNumberFormat="0" applyFont="0" applyAlignment="0">
      <alignment horizontal="center"/>
    </xf>
    <xf numFmtId="185" fontId="72" fillId="0" borderId="0" applyFill="0">
      <alignment vertical="top" wrapText="1"/>
    </xf>
    <xf numFmtId="186" fontId="72" fillId="0" borderId="0" applyFill="0">
      <alignment vertical="top" wrapText="1"/>
    </xf>
    <xf numFmtId="185" fontId="70" fillId="0" borderId="0" applyFill="0">
      <alignment horizontal="left" vertical="top" wrapText="1"/>
    </xf>
    <xf numFmtId="186" fontId="70" fillId="0" borderId="0" applyFill="0">
      <alignment horizontal="left" vertical="top" wrapText="1"/>
    </xf>
    <xf numFmtId="188" fontId="9" fillId="0" borderId="0" applyFill="0"/>
    <xf numFmtId="185" fontId="71" fillId="0" borderId="0" applyNumberFormat="0" applyFont="0" applyAlignment="0">
      <alignment horizontal="center"/>
    </xf>
    <xf numFmtId="186" fontId="71" fillId="0" borderId="0" applyNumberFormat="0" applyFont="0" applyAlignment="0">
      <alignment horizontal="center"/>
    </xf>
    <xf numFmtId="185" fontId="73" fillId="0" borderId="0" applyFill="0">
      <alignment vertical="center" wrapText="1"/>
    </xf>
    <xf numFmtId="186" fontId="73" fillId="0" borderId="0" applyFill="0">
      <alignment vertical="center" wrapText="1"/>
    </xf>
    <xf numFmtId="185" fontId="74" fillId="0" borderId="0">
      <alignment horizontal="left" vertical="center" wrapText="1"/>
    </xf>
    <xf numFmtId="186" fontId="74" fillId="0" borderId="0">
      <alignment horizontal="left" vertical="center" wrapText="1"/>
    </xf>
    <xf numFmtId="188" fontId="53" fillId="0" borderId="0" applyFill="0"/>
    <xf numFmtId="185" fontId="71" fillId="0" borderId="0" applyNumberFormat="0" applyFont="0" applyAlignment="0">
      <alignment horizontal="center"/>
    </xf>
    <xf numFmtId="186" fontId="71" fillId="0" borderId="0" applyNumberFormat="0" applyFont="0" applyAlignment="0">
      <alignment horizontal="center"/>
    </xf>
    <xf numFmtId="185" fontId="75" fillId="0" borderId="0" applyFill="0">
      <alignment horizontal="center" vertical="center" wrapText="1"/>
    </xf>
    <xf numFmtId="186" fontId="75" fillId="0" borderId="0" applyFill="0">
      <alignment horizontal="center" vertical="center" wrapText="1"/>
    </xf>
    <xf numFmtId="185" fontId="9" fillId="0" borderId="0" applyFill="0">
      <alignment horizontal="center" vertical="center" wrapText="1"/>
    </xf>
    <xf numFmtId="186" fontId="9" fillId="0" borderId="0" applyFill="0">
      <alignment horizontal="center" vertical="center" wrapText="1"/>
    </xf>
    <xf numFmtId="188" fontId="76" fillId="0" borderId="0" applyFill="0"/>
    <xf numFmtId="185" fontId="71" fillId="0" borderId="0" applyNumberFormat="0" applyFont="0" applyAlignment="0">
      <alignment horizontal="center"/>
    </xf>
    <xf numFmtId="186" fontId="71" fillId="0" borderId="0" applyNumberFormat="0" applyFont="0" applyAlignment="0">
      <alignment horizontal="center"/>
    </xf>
    <xf numFmtId="185" fontId="77" fillId="0" borderId="0" applyFill="0">
      <alignment horizontal="center" vertical="center" wrapText="1"/>
    </xf>
    <xf numFmtId="186" fontId="77" fillId="0" borderId="0" applyFill="0">
      <alignment horizontal="center" vertical="center" wrapText="1"/>
    </xf>
    <xf numFmtId="185" fontId="78" fillId="0" borderId="0" applyFill="0">
      <alignment horizontal="center" vertical="center" wrapText="1"/>
    </xf>
    <xf numFmtId="186" fontId="78" fillId="0" borderId="0" applyFill="0">
      <alignment horizontal="center" vertical="center" wrapText="1"/>
    </xf>
    <xf numFmtId="188" fontId="79" fillId="0" borderId="0" applyFill="0"/>
    <xf numFmtId="185" fontId="71" fillId="0" borderId="0" applyNumberFormat="0" applyFont="0" applyAlignment="0">
      <alignment horizontal="center"/>
    </xf>
    <xf numFmtId="186" fontId="71" fillId="0" borderId="0" applyNumberFormat="0" applyFont="0" applyAlignment="0">
      <alignment horizontal="center"/>
    </xf>
    <xf numFmtId="185" fontId="80" fillId="0" borderId="0">
      <alignment horizontal="center" wrapText="1"/>
    </xf>
    <xf numFmtId="186" fontId="80" fillId="0" borderId="0">
      <alignment horizontal="center" wrapText="1"/>
    </xf>
    <xf numFmtId="185" fontId="76" fillId="0" borderId="0" applyFill="0">
      <alignment horizontal="center" wrapText="1"/>
    </xf>
    <xf numFmtId="186" fontId="76" fillId="0" borderId="0" applyFill="0">
      <alignment horizontal="center" wrapText="1"/>
    </xf>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2"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2"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0" fontId="81" fillId="93" borderId="27" applyNumberFormat="0" applyAlignment="0" applyProtection="0"/>
    <xf numFmtId="185" fontId="82" fillId="56" borderId="27" applyNumberFormat="0" applyAlignment="0" applyProtection="0"/>
    <xf numFmtId="0" fontId="47" fillId="14" borderId="19" applyNumberFormat="0" applyAlignment="0" applyProtection="0"/>
    <xf numFmtId="185" fontId="82" fillId="56" borderId="27" applyNumberFormat="0" applyAlignment="0" applyProtection="0"/>
    <xf numFmtId="186" fontId="81" fillId="93" borderId="27"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32" fillId="56" borderId="27" applyNumberFormat="0" applyAlignment="0" applyProtection="0"/>
    <xf numFmtId="185" fontId="84" fillId="56" borderId="27" applyNumberFormat="0" applyAlignment="0" applyProtection="0"/>
    <xf numFmtId="185" fontId="84" fillId="56" borderId="27" applyNumberFormat="0" applyAlignment="0" applyProtection="0"/>
    <xf numFmtId="187"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5" fillId="47" borderId="19" applyNumberFormat="0" applyAlignment="0" applyProtection="0"/>
    <xf numFmtId="0" fontId="85" fillId="47" borderId="19" applyNumberFormat="0" applyAlignment="0" applyProtection="0"/>
    <xf numFmtId="0" fontId="86" fillId="14" borderId="19" applyNumberFormat="0" applyAlignment="0" applyProtection="0"/>
    <xf numFmtId="187"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9" fillId="0" borderId="0"/>
    <xf numFmtId="185" fontId="9" fillId="0" borderId="0"/>
    <xf numFmtId="185" fontId="9" fillId="0" borderId="0"/>
    <xf numFmtId="185" fontId="87" fillId="0" borderId="0"/>
    <xf numFmtId="185" fontId="87" fillId="0" borderId="0"/>
    <xf numFmtId="185" fontId="87" fillId="0" borderId="0"/>
    <xf numFmtId="185" fontId="8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7" fillId="0" borderId="0"/>
    <xf numFmtId="185" fontId="87" fillId="0" borderId="0"/>
    <xf numFmtId="185" fontId="87" fillId="0" borderId="0"/>
    <xf numFmtId="185" fontId="87" fillId="0" borderId="0"/>
    <xf numFmtId="185" fontId="87" fillId="0" borderId="0"/>
    <xf numFmtId="185" fontId="9" fillId="0" borderId="0"/>
    <xf numFmtId="187" fontId="87" fillId="0" borderId="0"/>
    <xf numFmtId="185" fontId="87" fillId="0" borderId="0"/>
    <xf numFmtId="185" fontId="87" fillId="0" borderId="0"/>
    <xf numFmtId="185" fontId="87" fillId="0" borderId="0"/>
    <xf numFmtId="185" fontId="87" fillId="0" borderId="0"/>
    <xf numFmtId="185" fontId="87" fillId="0" borderId="0"/>
    <xf numFmtId="185" fontId="87" fillId="0" borderId="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185" fontId="88" fillId="95" borderId="29" applyNumberFormat="0" applyAlignment="0" applyProtection="0"/>
    <xf numFmtId="185" fontId="88" fillId="95" borderId="29" applyNumberFormat="0" applyAlignment="0" applyProtection="0"/>
    <xf numFmtId="187"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187"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185" fontId="89" fillId="0" borderId="31" applyNumberFormat="0" applyFill="0" applyAlignment="0" applyProtection="0"/>
    <xf numFmtId="185" fontId="89" fillId="0" borderId="31" applyNumberFormat="0" applyFill="0" applyAlignment="0" applyProtection="0"/>
    <xf numFmtId="187"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0" fillId="0" borderId="32" applyNumberFormat="0" applyFill="0" applyAlignment="0" applyProtection="0"/>
    <xf numFmtId="0" fontId="90" fillId="0" borderId="32" applyNumberFormat="0" applyFill="0" applyAlignment="0" applyProtection="0"/>
    <xf numFmtId="0" fontId="91" fillId="0" borderId="21" applyNumberFormat="0" applyFill="0" applyAlignment="0" applyProtection="0"/>
    <xf numFmtId="187"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8" fillId="76" borderId="29" applyNumberFormat="0" applyAlignment="0" applyProtection="0"/>
    <xf numFmtId="185" fontId="93" fillId="95" borderId="29" applyNumberFormat="0" applyAlignment="0" applyProtection="0"/>
    <xf numFmtId="186" fontId="88" fillId="76" borderId="29" applyNumberFormat="0" applyAlignment="0" applyProtection="0"/>
    <xf numFmtId="43" fontId="11" fillId="0" borderId="0" applyFont="0" applyFill="0" applyBorder="0" applyAlignment="0" applyProtection="0"/>
    <xf numFmtId="185" fontId="94" fillId="0" borderId="0"/>
    <xf numFmtId="186" fontId="94" fillId="0" borderId="0"/>
    <xf numFmtId="0" fontId="95" fillId="0" borderId="0"/>
    <xf numFmtId="0" fontId="32" fillId="0" borderId="0"/>
    <xf numFmtId="0" fontId="94" fillId="0" borderId="0"/>
    <xf numFmtId="0" fontId="32" fillId="0" borderId="0"/>
    <xf numFmtId="185" fontId="94" fillId="0" borderId="0"/>
    <xf numFmtId="186" fontId="94" fillId="0" borderId="0"/>
    <xf numFmtId="0" fontId="94" fillId="0" borderId="0"/>
    <xf numFmtId="0" fontId="32" fillId="0" borderId="0"/>
    <xf numFmtId="0" fontId="96" fillId="0" borderId="0"/>
    <xf numFmtId="0" fontId="97" fillId="0" borderId="0"/>
    <xf numFmtId="0" fontId="98" fillId="0" borderId="0" applyNumberFormat="0" applyAlignment="0">
      <alignment horizontal="left"/>
    </xf>
    <xf numFmtId="0" fontId="99" fillId="0" borderId="0" applyNumberFormat="0" applyAlignment="0">
      <alignment horizontal="left"/>
    </xf>
    <xf numFmtId="0" fontId="100" fillId="0" borderId="0" applyNumberFormat="0" applyAlignment="0">
      <alignment horizontal="left"/>
    </xf>
    <xf numFmtId="0" fontId="10" fillId="0" borderId="0" applyNumberFormat="0" applyAlignment="0"/>
    <xf numFmtId="0" fontId="101" fillId="0" borderId="0" applyNumberFormat="0" applyAlignment="0"/>
    <xf numFmtId="180" fontId="102" fillId="0" borderId="0"/>
    <xf numFmtId="180" fontId="103" fillId="0" borderId="0"/>
    <xf numFmtId="166" fontId="11" fillId="0" borderId="0" applyFont="0" applyFill="0" applyBorder="0" applyAlignment="0" applyProtection="0"/>
    <xf numFmtId="164" fontId="9" fillId="0" borderId="0" applyFont="0" applyFill="0" applyBorder="0" applyAlignment="0" applyProtection="0"/>
    <xf numFmtId="0" fontId="104" fillId="0" borderId="0">
      <protection locked="0"/>
    </xf>
    <xf numFmtId="0" fontId="32" fillId="0" borderId="0">
      <protection locked="0"/>
    </xf>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105" fillId="96"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8"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100" borderId="0" applyNumberFormat="0" applyBorder="0" applyAlignment="0" applyProtection="0"/>
    <xf numFmtId="186" fontId="105" fillId="100" borderId="0" applyNumberFormat="0" applyBorder="0" applyAlignment="0" applyProtection="0"/>
    <xf numFmtId="193" fontId="106" fillId="0" borderId="0">
      <protection locked="0"/>
    </xf>
    <xf numFmtId="193" fontId="32" fillId="0" borderId="0">
      <protection locked="0"/>
    </xf>
    <xf numFmtId="193" fontId="106" fillId="0" borderId="0">
      <protection locked="0"/>
    </xf>
    <xf numFmtId="193" fontId="32" fillId="0" borderId="0">
      <protection locked="0"/>
    </xf>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7"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187"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185" fontId="61" fillId="70" borderId="0" applyNumberFormat="0" applyBorder="0" applyAlignment="0" applyProtection="0"/>
    <xf numFmtId="185" fontId="61" fillId="70" borderId="0" applyNumberFormat="0" applyBorder="0" applyAlignment="0" applyProtection="0"/>
    <xf numFmtId="187"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17" borderId="0" applyNumberFormat="0" applyBorder="0" applyAlignment="0" applyProtection="0"/>
    <xf numFmtId="187"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5" fontId="61" fillId="77" borderId="0" applyNumberFormat="0" applyBorder="0" applyAlignment="0" applyProtection="0"/>
    <xf numFmtId="185" fontId="61" fillId="77" borderId="0" applyNumberFormat="0" applyBorder="0" applyAlignment="0" applyProtection="0"/>
    <xf numFmtId="187"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7"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5" fontId="61" fillId="54" borderId="0" applyNumberFormat="0" applyBorder="0" applyAlignment="0" applyProtection="0"/>
    <xf numFmtId="185" fontId="61" fillId="54" borderId="0" applyNumberFormat="0" applyBorder="0" applyAlignment="0" applyProtection="0"/>
    <xf numFmtId="187"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7"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185" fontId="61" fillId="60" borderId="0" applyNumberFormat="0" applyBorder="0" applyAlignment="0" applyProtection="0"/>
    <xf numFmtId="185" fontId="61" fillId="60" borderId="0" applyNumberFormat="0" applyBorder="0" applyAlignment="0" applyProtection="0"/>
    <xf numFmtId="187"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62" fillId="29" borderId="0" applyNumberFormat="0" applyBorder="0" applyAlignment="0" applyProtection="0"/>
    <xf numFmtId="187"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5" fontId="61" fillId="61" borderId="0" applyNumberFormat="0" applyBorder="0" applyAlignment="0" applyProtection="0"/>
    <xf numFmtId="185" fontId="61" fillId="61" borderId="0" applyNumberFormat="0" applyBorder="0" applyAlignment="0" applyProtection="0"/>
    <xf numFmtId="187"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7"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185" fontId="61" fillId="90" borderId="0" applyNumberFormat="0" applyBorder="0" applyAlignment="0" applyProtection="0"/>
    <xf numFmtId="185" fontId="61" fillId="90" borderId="0" applyNumberFormat="0" applyBorder="0" applyAlignment="0" applyProtection="0"/>
    <xf numFmtId="187"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37" borderId="0" applyNumberFormat="0" applyBorder="0" applyAlignment="0" applyProtection="0"/>
    <xf numFmtId="187"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11" fillId="0" borderId="0" applyNumberFormat="0" applyAlignment="0">
      <alignment horizontal="left"/>
    </xf>
    <xf numFmtId="0" fontId="32" fillId="0" borderId="0" applyNumberFormat="0" applyAlignment="0">
      <alignment horizontal="left"/>
    </xf>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185" fontId="113" fillId="51" borderId="27" applyNumberFormat="0" applyAlignment="0" applyProtection="0"/>
    <xf numFmtId="185" fontId="113" fillId="51" borderId="27" applyNumberFormat="0" applyAlignment="0" applyProtection="0"/>
    <xf numFmtId="186"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187"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185" fontId="114" fillId="0" borderId="0"/>
    <xf numFmtId="186" fontId="114" fillId="0" borderId="0"/>
    <xf numFmtId="194" fontId="9"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9"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85" fontId="87"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2"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2" fillId="0" borderId="0" applyFont="0" applyFill="0" applyBorder="0" applyAlignment="0" applyProtection="0"/>
    <xf numFmtId="195" fontId="63"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94"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9" fillId="0" borderId="0" applyFont="0" applyFill="0" applyBorder="0" applyAlignment="0" applyProtection="0"/>
    <xf numFmtId="185" fontId="11" fillId="0" borderId="0"/>
    <xf numFmtId="186" fontId="11" fillId="0" borderId="0"/>
    <xf numFmtId="0" fontId="115" fillId="0" borderId="0" applyNumberFormat="0" applyFill="0" applyBorder="0" applyAlignment="0" applyProtection="0"/>
    <xf numFmtId="185" fontId="116" fillId="0" borderId="0" applyNumberFormat="0" applyFill="0" applyBorder="0" applyAlignment="0" applyProtection="0"/>
    <xf numFmtId="186" fontId="115" fillId="0" borderId="0" applyNumberFormat="0" applyFill="0" applyBorder="0" applyAlignment="0" applyProtection="0"/>
    <xf numFmtId="1" fontId="104" fillId="0" borderId="0">
      <protection locked="0"/>
    </xf>
    <xf numFmtId="1" fontId="104" fillId="0" borderId="0">
      <protection locked="0"/>
    </xf>
    <xf numFmtId="1" fontId="117" fillId="0" borderId="0">
      <protection locked="0"/>
    </xf>
    <xf numFmtId="1" fontId="104" fillId="0" borderId="0">
      <protection locked="0"/>
    </xf>
    <xf numFmtId="1" fontId="104" fillId="0" borderId="0">
      <protection locked="0"/>
    </xf>
    <xf numFmtId="1" fontId="104" fillId="0" borderId="0">
      <protection locked="0"/>
    </xf>
    <xf numFmtId="1" fontId="117" fillId="0" borderId="0">
      <protection locked="0"/>
    </xf>
    <xf numFmtId="196" fontId="104" fillId="0" borderId="0">
      <protection locked="0"/>
    </xf>
    <xf numFmtId="196" fontId="32" fillId="0" borderId="0">
      <protection locked="0"/>
    </xf>
    <xf numFmtId="197" fontId="104" fillId="0" borderId="0">
      <protection locked="0"/>
    </xf>
    <xf numFmtId="197" fontId="32" fillId="0" borderId="0">
      <protection locked="0"/>
    </xf>
    <xf numFmtId="0" fontId="66" fillId="102" borderId="0" applyNumberFormat="0" applyBorder="0" applyAlignment="0" applyProtection="0"/>
    <xf numFmtId="185" fontId="118" fillId="46" borderId="0" applyNumberFormat="0" applyBorder="0" applyAlignment="0" applyProtection="0"/>
    <xf numFmtId="0" fontId="43" fillId="10" borderId="0" applyNumberFormat="0" applyBorder="0" applyAlignment="0" applyProtection="0"/>
    <xf numFmtId="186" fontId="66" fillId="102"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0" fontId="70" fillId="0" borderId="7" applyNumberFormat="0" applyAlignment="0" applyProtection="0">
      <alignment horizontal="left" vertical="center"/>
    </xf>
    <xf numFmtId="0" fontId="32" fillId="0" borderId="7" applyNumberFormat="0" applyAlignment="0" applyProtection="0">
      <alignment horizontal="left" vertical="center"/>
    </xf>
    <xf numFmtId="0"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6" fontId="70" fillId="0" borderId="10">
      <alignment horizontal="left" vertical="center"/>
    </xf>
    <xf numFmtId="0" fontId="32"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185" fontId="70" fillId="0" borderId="10">
      <alignment horizontal="left" vertical="center"/>
    </xf>
    <xf numFmtId="187" fontId="70" fillId="0" borderId="10">
      <alignment horizontal="left" vertical="center"/>
    </xf>
    <xf numFmtId="0" fontId="119" fillId="0" borderId="33" applyNumberFormat="0" applyFill="0" applyAlignment="0" applyProtection="0"/>
    <xf numFmtId="185" fontId="120" fillId="0" borderId="34"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186" fontId="119" fillId="0" borderId="33" applyNumberFormat="0" applyFill="0" applyAlignment="0" applyProtection="0"/>
    <xf numFmtId="0" fontId="121" fillId="0" borderId="36" applyNumberFormat="0" applyFill="0" applyAlignment="0" applyProtection="0"/>
    <xf numFmtId="185" fontId="122" fillId="0" borderId="36"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186" fontId="121" fillId="0" borderId="36" applyNumberFormat="0" applyFill="0" applyAlignment="0" applyProtection="0"/>
    <xf numFmtId="0" fontId="107" fillId="0" borderId="38" applyNumberFormat="0" applyFill="0" applyAlignment="0" applyProtection="0"/>
    <xf numFmtId="185" fontId="123" fillId="0" borderId="39"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185" fontId="123" fillId="0" borderId="39" applyNumberFormat="0" applyFill="0" applyAlignment="0" applyProtection="0"/>
    <xf numFmtId="186" fontId="107" fillId="0" borderId="38" applyNumberFormat="0" applyFill="0" applyAlignment="0" applyProtection="0"/>
    <xf numFmtId="0" fontId="107" fillId="0" borderId="0" applyNumberFormat="0" applyFill="0" applyBorder="0" applyAlignment="0" applyProtection="0"/>
    <xf numFmtId="185" fontId="12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186" fontId="107" fillId="0" borderId="0" applyNumberFormat="0" applyFill="0" applyBorder="0" applyAlignment="0" applyProtection="0"/>
    <xf numFmtId="185" fontId="124" fillId="0" borderId="0" applyNumberFormat="0" applyFill="0" applyBorder="0" applyAlignment="0" applyProtection="0">
      <alignment vertical="top"/>
      <protection locked="0"/>
    </xf>
    <xf numFmtId="185" fontId="125" fillId="0" borderId="0" applyNumberFormat="0" applyFill="0" applyBorder="0" applyAlignment="0" applyProtection="0">
      <alignment vertical="top"/>
      <protection locked="0"/>
    </xf>
    <xf numFmtId="185" fontId="125" fillId="0" borderId="0" applyNumberFormat="0" applyFill="0" applyBorder="0" applyAlignment="0" applyProtection="0">
      <alignment vertical="top"/>
      <protection locked="0"/>
    </xf>
    <xf numFmtId="185" fontId="125" fillId="0" borderId="0" applyNumberFormat="0" applyFill="0" applyBorder="0" applyAlignment="0" applyProtection="0">
      <alignment vertical="top"/>
      <protection locked="0"/>
    </xf>
    <xf numFmtId="185" fontId="125" fillId="0" borderId="0" applyNumberFormat="0" applyFill="0" applyBorder="0" applyAlignment="0" applyProtection="0">
      <alignment vertical="top"/>
      <protection locked="0"/>
    </xf>
    <xf numFmtId="185" fontId="126" fillId="0" borderId="0" applyNumberFormat="0" applyFill="0" applyBorder="0" applyAlignment="0" applyProtection="0">
      <alignment vertical="top"/>
      <protection locked="0"/>
    </xf>
    <xf numFmtId="185" fontId="124" fillId="0" borderId="0" applyNumberFormat="0" applyFill="0" applyBorder="0" applyAlignment="0" applyProtection="0">
      <alignment vertical="top"/>
      <protection locked="0"/>
    </xf>
    <xf numFmtId="185" fontId="124" fillId="0" borderId="0" applyNumberFormat="0" applyFill="0" applyBorder="0" applyAlignment="0" applyProtection="0">
      <alignment vertical="top"/>
      <protection locked="0"/>
    </xf>
    <xf numFmtId="185" fontId="124" fillId="0" borderId="0" applyNumberFormat="0" applyFill="0" applyBorder="0" applyAlignment="0" applyProtection="0">
      <alignment vertical="top"/>
      <protection locked="0"/>
    </xf>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185" fontId="128" fillId="44" borderId="0" applyNumberFormat="0" applyBorder="0" applyAlignment="0" applyProtection="0"/>
    <xf numFmtId="185" fontId="128" fillId="44" borderId="0" applyNumberFormat="0" applyBorder="0" applyAlignment="0" applyProtection="0"/>
    <xf numFmtId="187"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11" borderId="0" applyNumberFormat="0" applyBorder="0" applyAlignment="0" applyProtection="0"/>
    <xf numFmtId="187"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12" fillId="88" borderId="27" applyNumberFormat="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5" fontId="130" fillId="51" borderId="27" applyNumberFormat="0" applyAlignment="0" applyProtection="0"/>
    <xf numFmtId="185" fontId="130" fillId="51" borderId="27" applyNumberFormat="0" applyAlignment="0" applyProtection="0"/>
    <xf numFmtId="185" fontId="130" fillId="51"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86" fontId="112" fillId="88" borderId="27" applyNumberFormat="0" applyAlignment="0" applyProtection="0"/>
    <xf numFmtId="198" fontId="131" fillId="105" borderId="0"/>
    <xf numFmtId="198" fontId="32" fillId="105" borderId="0"/>
    <xf numFmtId="0" fontId="112" fillId="88" borderId="28" applyNumberFormat="0" applyAlignment="0" applyProtection="0"/>
    <xf numFmtId="0" fontId="92" fillId="0" borderId="32" applyNumberFormat="0" applyFill="0" applyAlignment="0" applyProtection="0"/>
    <xf numFmtId="185" fontId="1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186" fontId="92" fillId="0" borderId="32" applyNumberFormat="0" applyFill="0" applyAlignment="0" applyProtection="0"/>
    <xf numFmtId="198" fontId="133" fillId="106" borderId="0"/>
    <xf numFmtId="198" fontId="32" fillId="106" borderId="0"/>
    <xf numFmtId="182" fontId="9" fillId="0" borderId="0" applyFont="0" applyFill="0" applyBorder="0" applyAlignment="0" applyProtection="0"/>
    <xf numFmtId="182" fontId="32" fillId="0" borderId="0" applyFont="0" applyFill="0" applyBorder="0" applyAlignment="0" applyProtection="0"/>
    <xf numFmtId="41" fontId="9" fillId="0" borderId="0" applyFont="0" applyFill="0" applyBorder="0" applyAlignment="0" applyProtection="0"/>
    <xf numFmtId="182" fontId="9"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171" fontId="8"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199" fontId="134"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43"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171" fontId="9"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171" fontId="9" fillId="0" borderId="0" applyFont="0" applyFill="0" applyBorder="0" applyAlignment="0" applyProtection="0"/>
    <xf numFmtId="199"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9"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34" fillId="0" borderId="0" applyFont="0" applyFill="0" applyBorder="0" applyAlignment="0" applyProtection="0"/>
    <xf numFmtId="174"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43" fontId="53"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53"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3"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3"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4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34"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34"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203" fontId="9" fillId="0" borderId="0" applyFont="0" applyFill="0" applyBorder="0" applyAlignment="0" applyProtection="0"/>
    <xf numFmtId="43" fontId="134" fillId="0" borderId="0" applyFont="0" applyFill="0" applyBorder="0" applyAlignment="0" applyProtection="0"/>
    <xf numFmtId="203"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4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87"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204" fontId="53"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204" fontId="53"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3" fillId="0" borderId="0" applyFont="0" applyFill="0" applyBorder="0" applyAlignment="0" applyProtection="0"/>
    <xf numFmtId="192"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43" fontId="25" fillId="0" borderId="0" applyFont="0" applyFill="0" applyBorder="0" applyAlignment="0" applyProtection="0"/>
    <xf numFmtId="203" fontId="25" fillId="0" borderId="0" applyFont="0" applyFill="0" applyBorder="0" applyAlignment="0" applyProtection="0"/>
    <xf numFmtId="171" fontId="9" fillId="0" borderId="0" applyFont="0" applyFill="0" applyBorder="0" applyAlignment="0" applyProtection="0"/>
    <xf numFmtId="43"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8"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43" fontId="9" fillId="0" borderId="0" applyFont="0" applyFill="0" applyBorder="0" applyAlignment="0" applyProtection="0"/>
    <xf numFmtId="171" fontId="8"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43"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99" fontId="134" fillId="0" borderId="0" applyFont="0" applyFill="0" applyBorder="0" applyAlignment="0" applyProtection="0"/>
    <xf numFmtId="171" fontId="29" fillId="0" borderId="0" applyFont="0" applyFill="0" applyBorder="0" applyAlignment="0" applyProtection="0"/>
    <xf numFmtId="199" fontId="134"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85" fontId="9" fillId="0" borderId="0"/>
    <xf numFmtId="199" fontId="1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85" fontId="9" fillId="0" borderId="0"/>
    <xf numFmtId="199" fontId="134" fillId="0" borderId="0" applyFont="0" applyFill="0" applyBorder="0" applyAlignment="0" applyProtection="0"/>
    <xf numFmtId="171" fontId="29" fillId="0" borderId="0" applyFont="0" applyFill="0" applyBorder="0" applyAlignment="0" applyProtection="0"/>
    <xf numFmtId="185" fontId="9" fillId="0" borderId="0"/>
    <xf numFmtId="171" fontId="56" fillId="0" borderId="0" applyFont="0" applyFill="0" applyBorder="0" applyAlignment="0" applyProtection="0"/>
    <xf numFmtId="171" fontId="29" fillId="0" borderId="0" applyFont="0" applyFill="0" applyBorder="0" applyAlignment="0" applyProtection="0"/>
    <xf numFmtId="185" fontId="9" fillId="0" borderId="0"/>
    <xf numFmtId="185" fontId="9" fillId="0" borderId="0"/>
    <xf numFmtId="171" fontId="56" fillId="0" borderId="0" applyFont="0" applyFill="0" applyBorder="0" applyAlignment="0" applyProtection="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85" fontId="9" fillId="0" borderId="0"/>
    <xf numFmtId="199" fontId="134" fillId="0" borderId="0" applyFont="0" applyFill="0" applyBorder="0" applyAlignment="0" applyProtection="0"/>
    <xf numFmtId="171" fontId="2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99" fontId="134" fillId="0" borderId="0" applyFont="0" applyFill="0" applyBorder="0" applyAlignment="0" applyProtection="0"/>
    <xf numFmtId="171" fontId="2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99" fontId="1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99" fontId="1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34" fillId="0" borderId="0" applyFont="0" applyFill="0" applyBorder="0" applyAlignment="0" applyProtection="0"/>
    <xf numFmtId="185" fontId="9" fillId="0" borderId="0"/>
    <xf numFmtId="199" fontId="1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71" fontId="9"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71" fontId="56"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53"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199"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99" fontId="134"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2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99"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43" fontId="134"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34"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2" fillId="0" borderId="0" applyFont="0" applyFill="0" applyBorder="0" applyAlignment="0" applyProtection="0"/>
    <xf numFmtId="43" fontId="1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34" fillId="0" borderId="0" applyFont="0" applyFill="0" applyBorder="0" applyAlignment="0" applyProtection="0"/>
    <xf numFmtId="171" fontId="29" fillId="0" borderId="0" applyFont="0" applyFill="0" applyBorder="0" applyAlignment="0" applyProtection="0"/>
    <xf numFmtId="202" fontId="9" fillId="0" borderId="0" applyFont="0" applyFill="0" applyBorder="0" applyAlignment="0" applyProtection="0"/>
    <xf numFmtId="171" fontId="56" fillId="0" borderId="0" applyFont="0" applyFill="0" applyBorder="0" applyAlignment="0" applyProtection="0"/>
    <xf numFmtId="171" fontId="2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34" fillId="0" borderId="0" applyFont="0" applyFill="0" applyBorder="0" applyAlignment="0" applyProtection="0"/>
    <xf numFmtId="202" fontId="9" fillId="0" borderId="0" applyFont="0" applyFill="0" applyBorder="0" applyAlignment="0" applyProtection="0"/>
    <xf numFmtId="199"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2"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2" fillId="0" borderId="0" applyFont="0" applyFill="0" applyBorder="0" applyAlignment="0" applyProtection="0"/>
    <xf numFmtId="43"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199"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34"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2" fillId="0" borderId="0" applyFont="0" applyFill="0" applyBorder="0" applyAlignment="0" applyProtection="0"/>
    <xf numFmtId="199" fontId="134"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207" fontId="9" fillId="0" borderId="0" applyFont="0" applyFill="0" applyBorder="0" applyAlignment="0" applyProtection="0"/>
    <xf numFmtId="3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183" fontId="9" fillId="0" borderId="0" applyFont="0" applyFill="0" applyBorder="0" applyAlignment="0" applyProtection="0"/>
    <xf numFmtId="209" fontId="53" fillId="0" borderId="0" applyFont="0" applyFill="0" applyBorder="0" applyAlignment="0" applyProtection="0"/>
    <xf numFmtId="183" fontId="11" fillId="0" borderId="0" applyFont="0" applyFill="0" applyBorder="0" applyAlignment="0" applyProtection="0"/>
    <xf numFmtId="209" fontId="53" fillId="0" borderId="0" applyFont="0" applyFill="0" applyBorder="0" applyAlignment="0" applyProtection="0"/>
    <xf numFmtId="183" fontId="8" fillId="0" borderId="0" applyFont="0" applyFill="0" applyBorder="0" applyAlignment="0" applyProtection="0"/>
    <xf numFmtId="184" fontId="9" fillId="0" borderId="0" applyFont="0" applyFill="0" applyBorder="0" applyAlignment="0" applyProtection="0"/>
    <xf numFmtId="183" fontId="56" fillId="0" borderId="0" applyFont="0" applyFill="0" applyBorder="0" applyAlignment="0" applyProtection="0"/>
    <xf numFmtId="210" fontId="9" fillId="0" borderId="0" applyFont="0" applyFill="0" applyBorder="0" applyAlignment="0" applyProtection="0"/>
    <xf numFmtId="40" fontId="9" fillId="0" borderId="0" applyFont="0" applyFill="0" applyBorder="0" applyAlignment="0" applyProtection="0"/>
    <xf numFmtId="211" fontId="104" fillId="0" borderId="0">
      <protection locked="0"/>
    </xf>
    <xf numFmtId="211" fontId="32" fillId="0" borderId="0">
      <protection locked="0"/>
    </xf>
    <xf numFmtId="0" fontId="66" fillId="88" borderId="0" applyNumberFormat="0" applyBorder="0" applyAlignment="0" applyProtection="0"/>
    <xf numFmtId="0" fontId="32" fillId="107"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5" fontId="136" fillId="107" borderId="0" applyNumberFormat="0" applyBorder="0" applyAlignment="0" applyProtection="0"/>
    <xf numFmtId="0" fontId="52" fillId="12" borderId="0" applyNumberFormat="0" applyBorder="0" applyAlignment="0" applyProtection="0"/>
    <xf numFmtId="185" fontId="136" fillId="107" borderId="0" applyNumberFormat="0" applyBorder="0" applyAlignment="0" applyProtection="0"/>
    <xf numFmtId="186" fontId="136"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7" fontId="52" fillId="12" borderId="0" applyNumberFormat="0" applyBorder="0" applyAlignment="0" applyProtection="0"/>
    <xf numFmtId="0" fontId="137" fillId="51" borderId="0" applyNumberFormat="0" applyBorder="0" applyAlignment="0" applyProtection="0"/>
    <xf numFmtId="0" fontId="137" fillId="51" borderId="0" applyNumberFormat="0" applyBorder="0" applyAlignment="0" applyProtection="0"/>
    <xf numFmtId="0" fontId="137" fillId="12"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37" fontId="13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2"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2" fillId="0" borderId="0"/>
    <xf numFmtId="212" fontId="9" fillId="0" borderId="0"/>
    <xf numFmtId="212" fontId="9" fillId="0" borderId="0"/>
    <xf numFmtId="212" fontId="9" fillId="0" borderId="0"/>
    <xf numFmtId="212" fontId="9" fillId="0" borderId="0"/>
    <xf numFmtId="0" fontId="32" fillId="0" borderId="0"/>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7" fontId="39" fillId="0" borderId="0"/>
    <xf numFmtId="0" fontId="8" fillId="0" borderId="0"/>
    <xf numFmtId="0" fontId="32" fillId="0" borderId="0"/>
    <xf numFmtId="0" fontId="8" fillId="0" borderId="0"/>
    <xf numFmtId="0" fontId="8" fillId="0" borderId="0"/>
    <xf numFmtId="0" fontId="8" fillId="0" borderId="0"/>
    <xf numFmtId="0" fontId="32" fillId="0" borderId="0"/>
    <xf numFmtId="185" fontId="9" fillId="0" borderId="0" applyProtection="0">
      <protection locked="0"/>
    </xf>
    <xf numFmtId="187" fontId="39" fillId="0" borderId="0"/>
    <xf numFmtId="0" fontId="32" fillId="0" borderId="0"/>
    <xf numFmtId="185" fontId="9" fillId="0" borderId="0" applyProtection="0">
      <protection locked="0"/>
    </xf>
    <xf numFmtId="187" fontId="39" fillId="0" borderId="0"/>
    <xf numFmtId="0" fontId="32" fillId="0" borderId="0"/>
    <xf numFmtId="0" fontId="32" fillId="0" borderId="0"/>
    <xf numFmtId="0" fontId="32" fillId="0" borderId="0"/>
    <xf numFmtId="0" fontId="32" fillId="0" borderId="0"/>
    <xf numFmtId="185" fontId="11"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185" fontId="9" fillId="0" borderId="0" applyProtection="0">
      <protection locked="0"/>
    </xf>
    <xf numFmtId="185" fontId="8" fillId="0" borderId="0"/>
    <xf numFmtId="185" fontId="8" fillId="0" borderId="0"/>
    <xf numFmtId="185" fontId="8" fillId="0" borderId="0"/>
    <xf numFmtId="0" fontId="8" fillId="0" borderId="0"/>
    <xf numFmtId="185" fontId="9" fillId="0" borderId="0" applyProtection="0">
      <protection locked="0"/>
    </xf>
    <xf numFmtId="186" fontId="8" fillId="0" borderId="0"/>
    <xf numFmtId="185" fontId="11" fillId="0" borderId="0"/>
    <xf numFmtId="185" fontId="8" fillId="0" borderId="0"/>
    <xf numFmtId="0" fontId="8" fillId="0" borderId="0"/>
    <xf numFmtId="185" fontId="9" fillId="0" borderId="0"/>
    <xf numFmtId="185" fontId="9" fillId="0" borderId="0"/>
    <xf numFmtId="186" fontId="8" fillId="0" borderId="0"/>
    <xf numFmtId="185" fontId="11" fillId="0" borderId="0"/>
    <xf numFmtId="185"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applyNumberFormat="0" applyFill="0" applyBorder="0" applyAlignment="0" applyProtection="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xf numFmtId="187" fontId="139" fillId="0" borderId="0"/>
    <xf numFmtId="0" fontId="32" fillId="0" borderId="0"/>
    <xf numFmtId="0" fontId="32" fillId="0" borderId="0" applyNumberFormat="0" applyFill="0" applyBorder="0" applyAlignment="0" applyProtection="0"/>
    <xf numFmtId="187" fontId="139" fillId="0" borderId="0"/>
    <xf numFmtId="0" fontId="32" fillId="0" borderId="0"/>
    <xf numFmtId="0" fontId="32" fillId="0" borderId="0" applyNumberFormat="0" applyFill="0" applyBorder="0" applyAlignment="0" applyProtection="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0" fontId="8" fillId="0" borderId="0"/>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7" fontId="139" fillId="0" borderId="0"/>
    <xf numFmtId="0" fontId="32" fillId="0" borderId="0"/>
    <xf numFmtId="0" fontId="32" fillId="0" borderId="0" applyNumberFormat="0" applyFill="0" applyBorder="0" applyAlignment="0" applyProtection="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5" fontId="139" fillId="0" borderId="0"/>
    <xf numFmtId="187" fontId="139" fillId="0" borderId="0"/>
    <xf numFmtId="185" fontId="9" fillId="0" borderId="0"/>
    <xf numFmtId="187" fontId="9" fillId="0" borderId="0"/>
    <xf numFmtId="187" fontId="9" fillId="0" borderId="0"/>
    <xf numFmtId="0" fontId="32" fillId="0" borderId="0"/>
    <xf numFmtId="187"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xf numFmtId="0" fontId="32" fillId="0" borderId="0"/>
    <xf numFmtId="187" fontId="13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7" fontId="139" fillId="0" borderId="0"/>
    <xf numFmtId="0" fontId="32" fillId="0" borderId="0" applyNumberFormat="0" applyFill="0" applyBorder="0" applyAlignment="0" applyProtection="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29" fillId="0" borderId="0"/>
    <xf numFmtId="0" fontId="29" fillId="0" borderId="0"/>
    <xf numFmtId="0" fontId="29" fillId="0" borderId="0"/>
    <xf numFmtId="0" fontId="29" fillId="0" borderId="0"/>
    <xf numFmtId="0" fontId="29" fillId="0" borderId="0"/>
    <xf numFmtId="187"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8"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9"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34"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9"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34"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3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134" fillId="0" borderId="0"/>
    <xf numFmtId="185" fontId="9" fillId="0" borderId="0"/>
    <xf numFmtId="0" fontId="8" fillId="0" borderId="0"/>
    <xf numFmtId="185" fontId="9" fillId="0" borderId="0"/>
    <xf numFmtId="185" fontId="134"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0" fontId="8" fillId="0" borderId="0"/>
    <xf numFmtId="185" fontId="139" fillId="0" borderId="0"/>
    <xf numFmtId="185" fontId="134"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139"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7"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7" fontId="135" fillId="0" borderId="0"/>
    <xf numFmtId="0"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134" fillId="0" borderId="0"/>
    <xf numFmtId="185" fontId="9" fillId="0" borderId="0"/>
    <xf numFmtId="185" fontId="135" fillId="0" borderId="0"/>
    <xf numFmtId="186" fontId="9" fillId="0" borderId="0"/>
    <xf numFmtId="0" fontId="135" fillId="0" borderId="0"/>
    <xf numFmtId="185" fontId="14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14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0"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213"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134" fillId="0" borderId="0"/>
    <xf numFmtId="185" fontId="9" fillId="0" borderId="0"/>
    <xf numFmtId="185" fontId="9" fillId="0" borderId="0"/>
    <xf numFmtId="0" fontId="32" fillId="0" borderId="0"/>
    <xf numFmtId="185" fontId="139" fillId="0" borderId="0"/>
    <xf numFmtId="187" fontId="139" fillId="0" borderId="0"/>
    <xf numFmtId="185" fontId="9" fillId="0" borderId="0"/>
    <xf numFmtId="0" fontId="8" fillId="0" borderId="0"/>
    <xf numFmtId="0" fontId="8" fillId="0" borderId="0"/>
    <xf numFmtId="0" fontId="8" fillId="0" borderId="0"/>
    <xf numFmtId="187" fontId="139" fillId="0" borderId="0"/>
    <xf numFmtId="185" fontId="139" fillId="0" borderId="0"/>
    <xf numFmtId="185" fontId="9" fillId="0" borderId="0"/>
    <xf numFmtId="0" fontId="8" fillId="0" borderId="0"/>
    <xf numFmtId="0" fontId="8"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141" fillId="0" borderId="0"/>
    <xf numFmtId="185" fontId="9" fillId="0" borderId="0"/>
    <xf numFmtId="187" fontId="14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5" fontId="9" fillId="0" borderId="0"/>
    <xf numFmtId="185" fontId="8"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0" fontId="19" fillId="108"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34"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5" fontId="9" fillId="0" borderId="0"/>
    <xf numFmtId="187" fontId="9" fillId="0" borderId="0"/>
    <xf numFmtId="185" fontId="9" fillId="0" borderId="0"/>
    <xf numFmtId="185" fontId="134" fillId="0" borderId="0"/>
    <xf numFmtId="186" fontId="9" fillId="0" borderId="0"/>
    <xf numFmtId="0" fontId="32" fillId="0" borderId="0"/>
    <xf numFmtId="185" fontId="9" fillId="0" borderId="0"/>
    <xf numFmtId="187" fontId="9" fillId="0" borderId="0"/>
    <xf numFmtId="0" fontId="32" fillId="0" borderId="0"/>
    <xf numFmtId="0" fontId="32" fillId="0" borderId="0"/>
    <xf numFmtId="0" fontId="32" fillId="0" borderId="0"/>
    <xf numFmtId="0" fontId="32" fillId="0" borderId="0"/>
    <xf numFmtId="0" fontId="32"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53"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26" fillId="0" borderId="0"/>
    <xf numFmtId="0" fontId="26"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5" fontId="134"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26" fillId="0" borderId="0"/>
    <xf numFmtId="0" fontId="26" fillId="0" borderId="0"/>
    <xf numFmtId="185" fontId="140" fillId="0" borderId="0"/>
    <xf numFmtId="0" fontId="140" fillId="0" borderId="0"/>
    <xf numFmtId="185" fontId="9" fillId="0" borderId="0"/>
    <xf numFmtId="0" fontId="9" fillId="0" borderId="0"/>
    <xf numFmtId="185" fontId="135" fillId="0" borderId="0"/>
    <xf numFmtId="186" fontId="9" fillId="0" borderId="0"/>
    <xf numFmtId="0" fontId="135" fillId="0" borderId="0"/>
    <xf numFmtId="0" fontId="19"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5" fontId="134"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185" fontId="9"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19"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185" fontId="11" fillId="0" borderId="0"/>
    <xf numFmtId="186" fontId="9" fillId="0" borderId="0" applyNumberForma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0" fontId="19"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0" fontId="19"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3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34" fillId="0" borderId="0"/>
    <xf numFmtId="0" fontId="19"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39" fillId="0" borderId="0"/>
    <xf numFmtId="185" fontId="134" fillId="0" borderId="0"/>
    <xf numFmtId="185" fontId="11" fillId="0" borderId="0"/>
    <xf numFmtId="187" fontId="13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34" fillId="0" borderId="0"/>
    <xf numFmtId="185" fontId="11" fillId="0" borderId="0"/>
    <xf numFmtId="0" fontId="8"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9" fillId="0" borderId="0" applyProtection="0">
      <protection locked="0"/>
    </xf>
    <xf numFmtId="0" fontId="29" fillId="0" borderId="0"/>
    <xf numFmtId="0" fontId="29" fillId="0" borderId="0"/>
    <xf numFmtId="0" fontId="29" fillId="0" borderId="0"/>
    <xf numFmtId="0" fontId="29" fillId="0" borderId="0"/>
    <xf numFmtId="0" fontId="29" fillId="0" borderId="0"/>
    <xf numFmtId="187"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29" fillId="0" borderId="0"/>
    <xf numFmtId="0" fontId="9" fillId="0" borderId="0"/>
    <xf numFmtId="0" fontId="29" fillId="0" borderId="0"/>
    <xf numFmtId="0" fontId="2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9" fillId="0" borderId="0"/>
    <xf numFmtId="187" fontId="13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4"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29" fillId="0" borderId="0"/>
    <xf numFmtId="0" fontId="29" fillId="0" borderId="0"/>
    <xf numFmtId="0" fontId="29" fillId="0" borderId="0"/>
    <xf numFmtId="0" fontId="2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29" fillId="0" borderId="0"/>
    <xf numFmtId="0" fontId="29" fillId="0" borderId="0"/>
    <xf numFmtId="0" fontId="29" fillId="0" borderId="0"/>
    <xf numFmtId="0" fontId="2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29" fillId="0" borderId="0"/>
    <xf numFmtId="0" fontId="29" fillId="0" borderId="0"/>
    <xf numFmtId="0" fontId="29" fillId="0" borderId="0"/>
    <xf numFmtId="0" fontId="2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applyNumberFormat="0" applyFill="0" applyBorder="0" applyAlignment="0" applyProtection="0"/>
    <xf numFmtId="187" fontId="139" fillId="0" borderId="0"/>
    <xf numFmtId="0" fontId="32" fillId="0" borderId="0" applyNumberFormat="0" applyFill="0" applyBorder="0" applyAlignment="0" applyProtection="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32" fillId="0" borderId="0"/>
    <xf numFmtId="187" fontId="139" fillId="0" borderId="0"/>
    <xf numFmtId="0" fontId="25" fillId="0" borderId="0" applyNumberFormat="0" applyFill="0" applyBorder="0" applyAlignment="0" applyProtection="0"/>
    <xf numFmtId="0" fontId="32" fillId="0" borderId="0" applyNumberFormat="0" applyFill="0" applyBorder="0" applyAlignment="0" applyProtection="0"/>
    <xf numFmtId="0" fontId="9" fillId="0" borderId="0"/>
    <xf numFmtId="0" fontId="32" fillId="0" borderId="0" applyNumberFormat="0" applyFill="0" applyBorder="0" applyAlignment="0" applyProtection="0"/>
    <xf numFmtId="0" fontId="9" fillId="0" borderId="0"/>
    <xf numFmtId="187" fontId="8" fillId="0" borderId="0"/>
    <xf numFmtId="0" fontId="9" fillId="0" borderId="0"/>
    <xf numFmtId="187" fontId="8"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34"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4"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3" fillId="0" borderId="0"/>
    <xf numFmtId="185" fontId="8" fillId="0" borderId="0"/>
    <xf numFmtId="185" fontId="53"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3" fillId="0" borderId="0"/>
    <xf numFmtId="185" fontId="53" fillId="0" borderId="0"/>
    <xf numFmtId="0" fontId="9" fillId="0" borderId="0"/>
    <xf numFmtId="185" fontId="53" fillId="0" borderId="0"/>
    <xf numFmtId="185" fontId="53" fillId="0" borderId="0"/>
    <xf numFmtId="185"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185" fontId="53"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53" fillId="0" borderId="0"/>
    <xf numFmtId="185" fontId="9" fillId="0" borderId="0"/>
    <xf numFmtId="185" fontId="9" fillId="0" borderId="0"/>
    <xf numFmtId="185" fontId="9" fillId="0" borderId="0"/>
    <xf numFmtId="185" fontId="9" fillId="0" borderId="0"/>
    <xf numFmtId="186" fontId="8" fillId="0" borderId="0"/>
    <xf numFmtId="0" fontId="32" fillId="0" borderId="0"/>
    <xf numFmtId="185" fontId="53" fillId="0" borderId="0"/>
    <xf numFmtId="185" fontId="9" fillId="0" borderId="0"/>
    <xf numFmtId="186" fontId="8"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0" fontId="8"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0" fontId="140"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213" fontId="8"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3" fillId="0" borderId="0"/>
    <xf numFmtId="0" fontId="8"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53" fillId="0" borderId="0"/>
    <xf numFmtId="185" fontId="9" fillId="0" borderId="0"/>
    <xf numFmtId="185" fontId="9" fillId="0" borderId="0"/>
    <xf numFmtId="185" fontId="5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4"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4"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34"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4"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1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9" fillId="0" borderId="0"/>
    <xf numFmtId="0" fontId="9" fillId="0" borderId="0"/>
    <xf numFmtId="185" fontId="139" fillId="0" borderId="0"/>
    <xf numFmtId="187" fontId="13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2"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9" fillId="0" borderId="0"/>
    <xf numFmtId="185" fontId="9" fillId="0" borderId="0" applyProtection="0">
      <protection locked="0"/>
    </xf>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2" fillId="0" borderId="0"/>
    <xf numFmtId="0" fontId="32" fillId="0" borderId="0"/>
    <xf numFmtId="0" fontId="9" fillId="0" borderId="0"/>
    <xf numFmtId="0" fontId="8" fillId="0" borderId="0"/>
    <xf numFmtId="0" fontId="8" fillId="0" borderId="0"/>
    <xf numFmtId="0" fontId="8"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139"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3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185" fontId="9" fillId="0" borderId="0" applyProtection="0">
      <protection locked="0"/>
    </xf>
    <xf numFmtId="0" fontId="9" fillId="0" borderId="0"/>
    <xf numFmtId="0" fontId="32" fillId="0" borderId="0"/>
    <xf numFmtId="185" fontId="9" fillId="0" borderId="0" applyProtection="0">
      <protection locked="0"/>
    </xf>
    <xf numFmtId="0" fontId="9" fillId="0" borderId="0"/>
    <xf numFmtId="0" fontId="32" fillId="0" borderId="0"/>
    <xf numFmtId="185"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53" fillId="0" borderId="0"/>
    <xf numFmtId="0" fontId="9" fillId="0" borderId="0"/>
    <xf numFmtId="0" fontId="32" fillId="0" borderId="0"/>
    <xf numFmtId="0" fontId="32" fillId="0" borderId="0"/>
    <xf numFmtId="0" fontId="32"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xf numFmtId="185" fontId="9" fillId="0" borderId="0" applyProtection="0">
      <protection locked="0"/>
    </xf>
    <xf numFmtId="185" fontId="9" fillId="0" borderId="0" applyProtection="0">
      <protection locked="0"/>
    </xf>
    <xf numFmtId="0" fontId="9" fillId="0" borderId="0"/>
    <xf numFmtId="185" fontId="8" fillId="0" borderId="0"/>
    <xf numFmtId="186" fontId="8" fillId="0" borderId="0"/>
    <xf numFmtId="185" fontId="9" fillId="0" borderId="0"/>
    <xf numFmtId="185" fontId="9" fillId="0" borderId="0" applyProtection="0">
      <protection locked="0"/>
    </xf>
    <xf numFmtId="0" fontId="9" fillId="0" borderId="0"/>
    <xf numFmtId="185"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11"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7" fontId="9"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39" fillId="0" borderId="0"/>
    <xf numFmtId="187" fontId="139"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2" fillId="0" borderId="0"/>
    <xf numFmtId="0" fontId="32" fillId="0" borderId="0"/>
    <xf numFmtId="0" fontId="32" fillId="0" borderId="0"/>
    <xf numFmtId="0" fontId="32" fillId="0" borderId="0"/>
    <xf numFmtId="0" fontId="32" fillId="0" borderId="0"/>
    <xf numFmtId="0" fontId="9" fillId="0" borderId="0"/>
    <xf numFmtId="0" fontId="8" fillId="0" borderId="0"/>
    <xf numFmtId="0" fontId="8" fillId="0" borderId="0"/>
    <xf numFmtId="0" fontId="8" fillId="0" borderId="0"/>
    <xf numFmtId="186" fontId="9" fillId="0" borderId="0"/>
    <xf numFmtId="186" fontId="9" fillId="0" borderId="0"/>
    <xf numFmtId="186" fontId="9"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2"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2"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8" fillId="0" borderId="0"/>
    <xf numFmtId="0" fontId="9" fillId="0" borderId="0"/>
    <xf numFmtId="0" fontId="32"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34" fillId="0" borderId="0"/>
    <xf numFmtId="0" fontId="29" fillId="0" borderId="0"/>
    <xf numFmtId="185" fontId="134" fillId="0" borderId="0"/>
    <xf numFmtId="0" fontId="29" fillId="0" borderId="0"/>
    <xf numFmtId="185" fontId="134" fillId="0" borderId="0"/>
    <xf numFmtId="185" fontId="134" fillId="0" borderId="0"/>
    <xf numFmtId="187"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139" fillId="0" borderId="0"/>
    <xf numFmtId="0" fontId="29" fillId="0" borderId="0"/>
    <xf numFmtId="185" fontId="8" fillId="0" borderId="0"/>
    <xf numFmtId="0" fontId="8" fillId="0" borderId="0"/>
    <xf numFmtId="0" fontId="29" fillId="0" borderId="0"/>
    <xf numFmtId="0" fontId="29" fillId="0" borderId="0"/>
    <xf numFmtId="0" fontId="32" fillId="0" borderId="0"/>
    <xf numFmtId="0" fontId="32" fillId="0" borderId="0"/>
    <xf numFmtId="187"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0" fontId="26"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9" fillId="0" borderId="0"/>
    <xf numFmtId="185" fontId="9" fillId="0" borderId="0"/>
    <xf numFmtId="185" fontId="9"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9" fillId="0" borderId="0"/>
    <xf numFmtId="186" fontId="142"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213" fontId="140"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2" fillId="0" borderId="0"/>
    <xf numFmtId="187"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0" fontId="32" fillId="0" borderId="0"/>
    <xf numFmtId="187" fontId="139" fillId="0" borderId="0"/>
    <xf numFmtId="185" fontId="139" fillId="0" borderId="0"/>
    <xf numFmtId="187" fontId="139" fillId="0" borderId="0"/>
    <xf numFmtId="185" fontId="8" fillId="0" borderId="0"/>
    <xf numFmtId="187" fontId="8"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0" fontId="9" fillId="0" borderId="0"/>
    <xf numFmtId="0" fontId="32" fillId="0" borderId="0"/>
    <xf numFmtId="0" fontId="29" fillId="0" borderId="0"/>
    <xf numFmtId="187" fontId="13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134" fillId="0" borderId="0"/>
    <xf numFmtId="185" fontId="9" fillId="0" borderId="0" applyProtection="0">
      <protection locked="0"/>
    </xf>
    <xf numFmtId="0" fontId="9" fillId="0" borderId="0"/>
    <xf numFmtId="0" fontId="9" fillId="0" borderId="0"/>
    <xf numFmtId="0" fontId="32" fillId="0" borderId="0"/>
    <xf numFmtId="0" fontId="9" fillId="0" borderId="0"/>
    <xf numFmtId="0" fontId="32" fillId="0" borderId="0"/>
    <xf numFmtId="186" fontId="9" fillId="0" borderId="0" applyProtection="0">
      <protection locked="0"/>
    </xf>
    <xf numFmtId="0" fontId="9" fillId="0" borderId="0"/>
    <xf numFmtId="0" fontId="32" fillId="0" borderId="0"/>
    <xf numFmtId="185" fontId="9" fillId="0" borderId="0" applyProtection="0">
      <protection locked="0"/>
    </xf>
    <xf numFmtId="213"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9" fillId="0" borderId="0"/>
    <xf numFmtId="0" fontId="32" fillId="0" borderId="0"/>
    <xf numFmtId="0" fontId="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0" fontId="32" fillId="0" borderId="0"/>
    <xf numFmtId="187" fontId="139" fillId="0" borderId="0"/>
    <xf numFmtId="185" fontId="139" fillId="0" borderId="0"/>
    <xf numFmtId="187" fontId="139" fillId="0" borderId="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5" fontId="8" fillId="0" borderId="0"/>
    <xf numFmtId="186" fontId="9" fillId="0" borderId="0" applyNumberFormat="0" applyFill="0" applyBorder="0" applyAlignment="0" applyProtection="0"/>
    <xf numFmtId="0" fontId="9" fillId="0" borderId="0"/>
    <xf numFmtId="0" fontId="32" fillId="0" borderId="0"/>
    <xf numFmtId="0" fontId="9" fillId="0" borderId="0"/>
    <xf numFmtId="0" fontId="9" fillId="0" borderId="0"/>
    <xf numFmtId="0" fontId="32" fillId="0" borderId="0"/>
    <xf numFmtId="213" fontId="9" fillId="0" borderId="0"/>
    <xf numFmtId="0" fontId="9" fillId="0" borderId="0"/>
    <xf numFmtId="0" fontId="32" fillId="0" borderId="0"/>
    <xf numFmtId="185" fontId="9" fillId="0" borderId="0" applyProtection="0">
      <protection locked="0"/>
    </xf>
    <xf numFmtId="0" fontId="32" fillId="0" borderId="0"/>
    <xf numFmtId="185" fontId="8" fillId="0" borderId="0"/>
    <xf numFmtId="185" fontId="8" fillId="0" borderId="0"/>
    <xf numFmtId="185" fontId="8" fillId="0" borderId="0"/>
    <xf numFmtId="185" fontId="8"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185" fontId="139" fillId="0" borderId="0"/>
    <xf numFmtId="187" fontId="139" fillId="0" borderId="0"/>
    <xf numFmtId="0" fontId="9" fillId="0" borderId="0"/>
    <xf numFmtId="0" fontId="32" fillId="0" borderId="0"/>
    <xf numFmtId="185" fontId="139" fillId="0" borderId="0"/>
    <xf numFmtId="187" fontId="139" fillId="0" borderId="0"/>
    <xf numFmtId="185" fontId="8" fillId="0" borderId="0"/>
    <xf numFmtId="187" fontId="8" fillId="0" borderId="0"/>
    <xf numFmtId="187" fontId="13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xf numFmtId="185" fontId="9" fillId="0" borderId="0"/>
    <xf numFmtId="185" fontId="9" fillId="0" borderId="0"/>
    <xf numFmtId="185" fontId="9" fillId="0" borderId="0"/>
    <xf numFmtId="185" fontId="8" fillId="0" borderId="0"/>
    <xf numFmtId="0" fontId="9" fillId="0" borderId="0"/>
    <xf numFmtId="0" fontId="32" fillId="0" borderId="0"/>
    <xf numFmtId="185" fontId="9" fillId="0" borderId="0"/>
    <xf numFmtId="185" fontId="9" fillId="0" borderId="0" applyProtection="0">
      <protection locked="0"/>
    </xf>
    <xf numFmtId="185" fontId="9" fillId="0" borderId="0" applyProtection="0">
      <protection locked="0"/>
    </xf>
    <xf numFmtId="0" fontId="9" fillId="0" borderId="0"/>
    <xf numFmtId="186" fontId="143" fillId="0" borderId="0"/>
    <xf numFmtId="0" fontId="8" fillId="0" borderId="0"/>
    <xf numFmtId="0" fontId="9" fillId="0" borderId="0"/>
    <xf numFmtId="0" fontId="32" fillId="0" borderId="0"/>
    <xf numFmtId="213" fontId="9" fillId="0" borderId="0"/>
    <xf numFmtId="0" fontId="9" fillId="0" borderId="0"/>
    <xf numFmtId="0" fontId="32" fillId="0" borderId="0"/>
    <xf numFmtId="0" fontId="9" fillId="0" borderId="0"/>
    <xf numFmtId="0" fontId="32"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0" fontId="144" fillId="0" borderId="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9" fillId="0" borderId="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6" fontId="9" fillId="45" borderId="42" applyNumberFormat="0" applyFont="0" applyAlignment="0" applyProtection="0"/>
    <xf numFmtId="0" fontId="9" fillId="0" borderId="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32" fillId="45" borderId="42"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0" fontId="8"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56" fillId="16" borderId="23" applyNumberFormat="0" applyFont="0" applyAlignment="0" applyProtection="0"/>
    <xf numFmtId="0" fontId="56" fillId="16" borderId="23" applyNumberFormat="0" applyFont="0" applyAlignment="0" applyProtection="0"/>
    <xf numFmtId="0" fontId="29" fillId="16" borderId="23" applyNumberFormat="0" applyFont="0" applyAlignment="0" applyProtection="0"/>
    <xf numFmtId="0" fontId="32"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32"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32"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8" fillId="11" borderId="0" applyNumberFormat="0" applyBorder="0" applyAlignment="0" applyProtection="0"/>
    <xf numFmtId="187" fontId="8" fillId="11" borderId="0" applyNumberFormat="0" applyBorder="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25"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32"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146" fillId="93" borderId="43" applyNumberFormat="0" applyAlignment="0" applyProtection="0"/>
    <xf numFmtId="0" fontId="46" fillId="14" borderId="20" applyNumberFormat="0" applyAlignment="0" applyProtection="0"/>
    <xf numFmtId="185" fontId="147" fillId="56" borderId="43" applyNumberFormat="0" applyAlignment="0" applyProtection="0"/>
    <xf numFmtId="186" fontId="146" fillId="93" borderId="43" applyNumberFormat="0" applyAlignment="0" applyProtection="0"/>
    <xf numFmtId="185" fontId="148" fillId="0" borderId="0"/>
    <xf numFmtId="186" fontId="148" fillId="0" borderId="0"/>
    <xf numFmtId="0" fontId="9" fillId="0" borderId="0"/>
    <xf numFmtId="0" fontId="9" fillId="0" borderId="0"/>
    <xf numFmtId="14" fontId="32" fillId="0" borderId="0">
      <alignment horizontal="center" wrapText="1"/>
      <protection locked="0"/>
    </xf>
    <xf numFmtId="14" fontId="63"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2"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2"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4" fontId="32"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35"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5"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14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9"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32" fillId="0" borderId="0"/>
    <xf numFmtId="0" fontId="9" fillId="0" borderId="0"/>
    <xf numFmtId="215" fontId="150" fillId="0" borderId="0"/>
    <xf numFmtId="215" fontId="150" fillId="0" borderId="0"/>
    <xf numFmtId="165" fontId="150" fillId="0" borderId="0"/>
    <xf numFmtId="185" fontId="63" fillId="0" borderId="44" applyNumberFormat="0" applyAlignment="0"/>
    <xf numFmtId="186" fontId="63" fillId="0" borderId="44" applyNumberFormat="0" applyAlignment="0"/>
    <xf numFmtId="0" fontId="9" fillId="0" borderId="0"/>
    <xf numFmtId="0" fontId="9" fillId="0" borderId="0"/>
    <xf numFmtId="0" fontId="32" fillId="0" borderId="0" applyNumberFormat="0" applyFont="0" applyFill="0" applyBorder="0" applyAlignment="0" applyProtection="0">
      <alignment horizontal="left"/>
    </xf>
    <xf numFmtId="0" fontId="148" fillId="0" borderId="0" applyNumberFormat="0" applyFont="0" applyFill="0" applyBorder="0" applyAlignment="0" applyProtection="0">
      <alignment horizontal="left"/>
    </xf>
    <xf numFmtId="3" fontId="151" fillId="6" borderId="0"/>
    <xf numFmtId="185" fontId="152" fillId="6" borderId="0">
      <alignment horizontal="left" indent="7"/>
    </xf>
    <xf numFmtId="186" fontId="152" fillId="6" borderId="0">
      <alignment horizontal="left" indent="7"/>
    </xf>
    <xf numFmtId="185" fontId="151" fillId="6" borderId="0">
      <alignment horizontal="left" indent="6"/>
    </xf>
    <xf numFmtId="186" fontId="151" fillId="6" borderId="0">
      <alignment horizontal="left" indent="6"/>
    </xf>
    <xf numFmtId="3" fontId="54" fillId="0" borderId="26" applyFill="0"/>
    <xf numFmtId="185" fontId="30" fillId="109" borderId="41" applyNumberFormat="0" applyBorder="0" applyAlignment="0">
      <alignment horizontal="right"/>
    </xf>
    <xf numFmtId="186"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30" fillId="109" borderId="41" applyNumberFormat="0" applyBorder="0" applyAlignment="0">
      <alignment horizontal="right"/>
    </xf>
    <xf numFmtId="187" fontId="30" fillId="109" borderId="41" applyNumberFormat="0" applyBorder="0" applyAlignment="0">
      <alignment horizontal="right"/>
    </xf>
    <xf numFmtId="185" fontId="153" fillId="110" borderId="0"/>
    <xf numFmtId="186" fontId="153" fillId="110" borderId="0"/>
    <xf numFmtId="185" fontId="54" fillId="0" borderId="0" applyFill="0"/>
    <xf numFmtId="186" fontId="54" fillId="0" borderId="0"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185" fontId="9" fillId="111" borderId="0" applyNumberFormat="0" applyFont="0" applyBorder="0" applyAlignment="0"/>
    <xf numFmtId="185" fontId="9" fillId="111" borderId="0" applyNumberFormat="0" applyFont="0" applyBorder="0" applyAlignment="0"/>
    <xf numFmtId="186" fontId="9" fillId="111" borderId="0" applyNumberFormat="0" applyFont="0" applyBorder="0" applyAlignment="0"/>
    <xf numFmtId="186" fontId="9" fillId="111" borderId="0" applyNumberFormat="0" applyFont="0" applyBorder="0" applyAlignment="0"/>
    <xf numFmtId="185" fontId="153" fillId="112" borderId="0">
      <alignment horizontal="left" indent="2"/>
    </xf>
    <xf numFmtId="186" fontId="153" fillId="112" borderId="0">
      <alignment horizontal="left" indent="2"/>
    </xf>
    <xf numFmtId="185" fontId="153" fillId="0" borderId="0" applyFill="0">
      <alignment horizontal="left" indent="2"/>
    </xf>
    <xf numFmtId="186" fontId="153" fillId="0" borderId="0" applyFill="0">
      <alignment horizontal="left" indent="2"/>
    </xf>
    <xf numFmtId="3" fontId="54" fillId="0" borderId="0" applyFill="0"/>
    <xf numFmtId="185" fontId="9" fillId="113" borderId="0" applyNumberFormat="0" applyFont="0" applyBorder="0" applyAlignment="0"/>
    <xf numFmtId="186" fontId="9" fillId="113" borderId="0" applyNumberFormat="0" applyFont="0" applyBorder="0" applyAlignment="0"/>
    <xf numFmtId="185" fontId="154" fillId="113" borderId="0">
      <alignment horizontal="left" indent="4"/>
    </xf>
    <xf numFmtId="186" fontId="154" fillId="113" borderId="0">
      <alignment horizontal="left" indent="4"/>
    </xf>
    <xf numFmtId="185" fontId="155" fillId="113" borderId="0">
      <alignment horizontal="left" indent="4"/>
    </xf>
    <xf numFmtId="186" fontId="155" fillId="113" borderId="0">
      <alignment horizontal="left" indent="4"/>
    </xf>
    <xf numFmtId="3" fontId="75" fillId="0" borderId="0" applyFill="0"/>
    <xf numFmtId="185" fontId="9" fillId="0" borderId="0" applyNumberFormat="0" applyFont="0" applyBorder="0" applyAlignment="0"/>
    <xf numFmtId="186" fontId="9" fillId="0" borderId="0" applyNumberFormat="0" applyFont="0" applyBorder="0" applyAlignment="0"/>
    <xf numFmtId="185" fontId="156" fillId="0" borderId="0">
      <alignment horizontal="left" indent="6"/>
    </xf>
    <xf numFmtId="186" fontId="156" fillId="0" borderId="0">
      <alignment horizontal="left" indent="6"/>
    </xf>
    <xf numFmtId="185" fontId="156" fillId="0" borderId="0" applyFill="0">
      <alignment horizontal="left" indent="6"/>
    </xf>
    <xf numFmtId="186" fontId="156" fillId="0" borderId="0" applyFill="0">
      <alignment horizontal="left" indent="6"/>
    </xf>
    <xf numFmtId="188" fontId="53" fillId="0" borderId="0" applyFill="0"/>
    <xf numFmtId="185" fontId="9" fillId="0" borderId="0" applyNumberFormat="0" applyFont="0" applyBorder="0" applyAlignment="0"/>
    <xf numFmtId="186" fontId="9" fillId="0" borderId="0" applyNumberFormat="0" applyFont="0" applyBorder="0" applyAlignment="0"/>
    <xf numFmtId="185" fontId="157" fillId="0" borderId="0">
      <alignment horizontal="left" indent="7"/>
    </xf>
    <xf numFmtId="186" fontId="157" fillId="0" borderId="0">
      <alignment horizontal="left" indent="7"/>
    </xf>
    <xf numFmtId="216" fontId="157" fillId="0" borderId="0" applyFill="0">
      <alignment horizontal="left" indent="7"/>
    </xf>
    <xf numFmtId="188" fontId="76" fillId="0" borderId="0" applyFill="0"/>
    <xf numFmtId="185" fontId="9" fillId="0" borderId="0" applyNumberFormat="0" applyFont="0" applyBorder="0" applyAlignment="0"/>
    <xf numFmtId="186" fontId="9" fillId="0" borderId="0" applyNumberFormat="0" applyFont="0" applyBorder="0" applyAlignment="0"/>
    <xf numFmtId="185" fontId="77" fillId="0" borderId="0">
      <alignment horizontal="left" indent="8"/>
    </xf>
    <xf numFmtId="186" fontId="77" fillId="0" borderId="0">
      <alignment horizontal="left" indent="8"/>
    </xf>
    <xf numFmtId="185" fontId="78" fillId="0" borderId="0" applyFill="0">
      <alignment horizontal="left" indent="8"/>
    </xf>
    <xf numFmtId="186" fontId="78" fillId="0" borderId="0" applyFill="0">
      <alignment horizontal="left" indent="8"/>
    </xf>
    <xf numFmtId="188" fontId="79" fillId="0" borderId="0" applyFill="0"/>
    <xf numFmtId="185" fontId="9" fillId="0" borderId="0" applyNumberFormat="0" applyFont="0" applyFill="0" applyBorder="0" applyAlignment="0"/>
    <xf numFmtId="186" fontId="9" fillId="0" borderId="0" applyNumberFormat="0" applyFont="0" applyFill="0" applyBorder="0" applyAlignment="0"/>
    <xf numFmtId="185" fontId="80" fillId="0" borderId="0" applyFill="0">
      <alignment horizontal="left" indent="9"/>
    </xf>
    <xf numFmtId="186" fontId="80" fillId="0" borderId="0" applyFill="0">
      <alignment horizontal="left" indent="9"/>
    </xf>
    <xf numFmtId="185" fontId="76" fillId="0" borderId="0" applyFill="0">
      <alignment horizontal="left" indent="9"/>
    </xf>
    <xf numFmtId="186" fontId="76" fillId="0" borderId="0" applyFill="0">
      <alignment horizontal="left" indent="9"/>
    </xf>
    <xf numFmtId="180" fontId="158" fillId="114" borderId="0"/>
    <xf numFmtId="0" fontId="9" fillId="0" borderId="0"/>
    <xf numFmtId="0" fontId="9" fillId="0" borderId="0"/>
    <xf numFmtId="0" fontId="32" fillId="0" borderId="25" applyNumberFormat="0" applyBorder="0"/>
    <xf numFmtId="0" fontId="141" fillId="0" borderId="25" applyNumberFormat="0" applyBorder="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32"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38" fontId="32" fillId="0" borderId="0"/>
    <xf numFmtId="38" fontId="159" fillId="0" borderId="0"/>
    <xf numFmtId="0" fontId="9" fillId="0" borderId="0"/>
    <xf numFmtId="0" fontId="9" fillId="0" borderId="0"/>
    <xf numFmtId="0" fontId="9" fillId="0" borderId="0"/>
    <xf numFmtId="0" fontId="9" fillId="0" borderId="0"/>
    <xf numFmtId="0" fontId="32" fillId="56" borderId="43" applyNumberFormat="0" applyAlignment="0" applyProtection="0"/>
    <xf numFmtId="185" fontId="146" fillId="56" borderId="43" applyNumberFormat="0" applyAlignment="0" applyProtection="0"/>
    <xf numFmtId="187" fontId="46" fillId="14" borderId="20" applyNumberFormat="0" applyAlignment="0" applyProtection="0"/>
    <xf numFmtId="0" fontId="9" fillId="0" borderId="0"/>
    <xf numFmtId="0" fontId="9" fillId="0" borderId="0"/>
    <xf numFmtId="0" fontId="160" fillId="47" borderId="20" applyNumberFormat="0" applyAlignment="0" applyProtection="0"/>
    <xf numFmtId="0" fontId="160" fillId="47" borderId="20" applyNumberFormat="0" applyAlignment="0" applyProtection="0"/>
    <xf numFmtId="0" fontId="160" fillId="14" borderId="20" applyNumberFormat="0" applyAlignment="0" applyProtection="0"/>
    <xf numFmtId="0" fontId="32" fillId="56" borderId="43" applyNumberFormat="0" applyAlignment="0" applyProtection="0"/>
    <xf numFmtId="0" fontId="9" fillId="0" borderId="0"/>
    <xf numFmtId="0" fontId="9" fillId="0" borderId="0"/>
    <xf numFmtId="0" fontId="32" fillId="56" borderId="43" applyNumberFormat="0" applyAlignment="0" applyProtection="0"/>
    <xf numFmtId="0" fontId="9" fillId="0" borderId="0"/>
    <xf numFmtId="0" fontId="32"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vertical="center"/>
    </xf>
    <xf numFmtId="0" fontId="9" fillId="0" borderId="0"/>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2" fillId="107" borderId="45" applyNumberFormat="0" applyProtection="0">
      <alignment vertical="center"/>
    </xf>
    <xf numFmtId="0" fontId="9" fillId="0" borderId="0"/>
    <xf numFmtId="0" fontId="9" fillId="0" borderId="0"/>
    <xf numFmtId="4" fontId="163"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horizontal="left" vertical="center" indent="1"/>
    </xf>
    <xf numFmtId="0" fontId="9" fillId="0" borderId="0"/>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1" fillId="107" borderId="45" applyNumberFormat="0" applyProtection="0">
      <alignment horizontal="left" vertical="top" indent="1"/>
    </xf>
    <xf numFmtId="0" fontId="9" fillId="0" borderId="0"/>
    <xf numFmtId="0" fontId="9" fillId="0" borderId="0"/>
    <xf numFmtId="0" fontId="164"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41" borderId="0" applyNumberFormat="0" applyProtection="0">
      <alignment horizontal="left" vertical="center" indent="1"/>
    </xf>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57" fillId="44" borderId="45" applyNumberFormat="0" applyProtection="0">
      <alignment horizontal="right" vertical="center"/>
    </xf>
    <xf numFmtId="0" fontId="9" fillId="0" borderId="0"/>
    <xf numFmtId="0" fontId="9" fillId="0" borderId="0"/>
    <xf numFmtId="4" fontId="19"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3" borderId="45" applyNumberFormat="0" applyProtection="0">
      <alignment horizontal="right" vertical="center"/>
    </xf>
    <xf numFmtId="0" fontId="9" fillId="0" borderId="0"/>
    <xf numFmtId="0" fontId="9" fillId="0" borderId="0"/>
    <xf numFmtId="4" fontId="19"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77" borderId="45" applyNumberFormat="0" applyProtection="0">
      <alignment horizontal="right" vertical="center"/>
    </xf>
    <xf numFmtId="0" fontId="9" fillId="0" borderId="0"/>
    <xf numFmtId="0" fontId="9" fillId="0" borderId="0"/>
    <xf numFmtId="4" fontId="19"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7" borderId="45" applyNumberFormat="0" applyProtection="0">
      <alignment horizontal="right" vertical="center"/>
    </xf>
    <xf numFmtId="0" fontId="9" fillId="0" borderId="0"/>
    <xf numFmtId="0" fontId="9" fillId="0" borderId="0"/>
    <xf numFmtId="4" fontId="19"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62" borderId="45" applyNumberFormat="0" applyProtection="0">
      <alignment horizontal="right" vertical="center"/>
    </xf>
    <xf numFmtId="0" fontId="9" fillId="0" borderId="0"/>
    <xf numFmtId="0" fontId="9" fillId="0" borderId="0"/>
    <xf numFmtId="4" fontId="19"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0" borderId="45" applyNumberFormat="0" applyProtection="0">
      <alignment horizontal="right" vertical="center"/>
    </xf>
    <xf numFmtId="0" fontId="9" fillId="0" borderId="0"/>
    <xf numFmtId="0" fontId="9" fillId="0" borderId="0"/>
    <xf numFmtId="4" fontId="19"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4" borderId="45" applyNumberFormat="0" applyProtection="0">
      <alignment horizontal="right" vertical="center"/>
    </xf>
    <xf numFmtId="0" fontId="9" fillId="0" borderId="0"/>
    <xf numFmtId="0" fontId="9" fillId="0" borderId="0"/>
    <xf numFmtId="4" fontId="19"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2" borderId="45" applyNumberFormat="0" applyProtection="0">
      <alignment horizontal="right" vertical="center"/>
    </xf>
    <xf numFmtId="0" fontId="9" fillId="0" borderId="0"/>
    <xf numFmtId="0" fontId="9" fillId="0" borderId="0"/>
    <xf numFmtId="4" fontId="19"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5" borderId="45" applyNumberFormat="0" applyProtection="0">
      <alignment horizontal="right" vertical="center"/>
    </xf>
    <xf numFmtId="0" fontId="9" fillId="0" borderId="0"/>
    <xf numFmtId="0" fontId="9" fillId="0" borderId="0"/>
    <xf numFmtId="4" fontId="19"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15" borderId="47" applyNumberFormat="0" applyProtection="0">
      <alignment horizontal="left" vertical="center" indent="1"/>
    </xf>
    <xf numFmtId="0" fontId="9" fillId="0" borderId="0"/>
    <xf numFmtId="0" fontId="9" fillId="0" borderId="0"/>
    <xf numFmtId="4" fontId="19"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5"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45" applyNumberFormat="0" applyProtection="0">
      <alignment horizontal="right" vertical="center"/>
    </xf>
    <xf numFmtId="0" fontId="9" fillId="0" borderId="0"/>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116" borderId="46" applyNumberFormat="0" applyProtection="0">
      <alignment horizontal="left" vertical="center" indent="1"/>
    </xf>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41" borderId="46" applyNumberFormat="0" applyProtection="0">
      <alignment horizontal="left" vertical="center" indent="1"/>
    </xf>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2"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6"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6"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7"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8"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40" fontId="169" fillId="0" borderId="0" applyBorder="0">
      <alignment horizontal="right"/>
    </xf>
    <xf numFmtId="0" fontId="63" fillId="0" borderId="0"/>
    <xf numFmtId="0" fontId="9" fillId="0" borderId="0"/>
    <xf numFmtId="0" fontId="9" fillId="0" borderId="0"/>
    <xf numFmtId="0" fontId="9" fillId="0" borderId="0"/>
    <xf numFmtId="0" fontId="9" fillId="0" borderId="0"/>
    <xf numFmtId="0" fontId="63" fillId="0" borderId="0"/>
    <xf numFmtId="185" fontId="170" fillId="0" borderId="0" applyNumberFormat="0" applyFill="0" applyBorder="0" applyAlignment="0" applyProtection="0"/>
    <xf numFmtId="187" fontId="49"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185" fontId="171" fillId="0" borderId="0" applyNumberFormat="0" applyFill="0" applyBorder="0" applyAlignment="0" applyProtection="0"/>
    <xf numFmtId="0" fontId="9" fillId="0" borderId="0"/>
    <xf numFmtId="0" fontId="63" fillId="0" borderId="0"/>
    <xf numFmtId="185" fontId="171" fillId="0" borderId="0" applyNumberFormat="0" applyFill="0" applyBorder="0" applyAlignment="0" applyProtection="0"/>
    <xf numFmtId="185" fontId="171" fillId="0" borderId="0" applyNumberFormat="0" applyFill="0" applyBorder="0" applyAlignment="0" applyProtection="0"/>
    <xf numFmtId="187" fontId="50" fillId="0" borderId="0" applyNumberFormat="0" applyFill="0" applyBorder="0" applyAlignment="0" applyProtection="0"/>
    <xf numFmtId="0" fontId="9" fillId="0" borderId="0"/>
    <xf numFmtId="0" fontId="63" fillId="0" borderId="0"/>
    <xf numFmtId="187" fontId="50" fillId="0" borderId="0" applyNumberFormat="0" applyFill="0" applyBorder="0" applyAlignment="0" applyProtection="0"/>
    <xf numFmtId="0" fontId="9" fillId="0" borderId="0"/>
    <xf numFmtId="0" fontId="63" fillId="0" borderId="0"/>
    <xf numFmtId="0" fontId="9" fillId="0" borderId="0"/>
    <xf numFmtId="0" fontId="63" fillId="0" borderId="0"/>
    <xf numFmtId="185" fontId="171" fillId="0" borderId="0" applyNumberFormat="0" applyFill="0" applyBorder="0" applyAlignment="0" applyProtection="0"/>
    <xf numFmtId="185" fontId="171" fillId="0" borderId="0" applyNumberFormat="0" applyFill="0" applyBorder="0" applyAlignment="0" applyProtection="0"/>
    <xf numFmtId="185" fontId="171" fillId="0" borderId="0" applyNumberFormat="0" applyFill="0" applyBorder="0" applyAlignment="0" applyProtection="0"/>
    <xf numFmtId="185" fontId="171" fillId="0" borderId="0" applyNumberFormat="0" applyFill="0" applyBorder="0" applyAlignment="0" applyProtection="0"/>
    <xf numFmtId="0" fontId="9" fillId="0" borderId="0"/>
    <xf numFmtId="0" fontId="63" fillId="0" borderId="0"/>
    <xf numFmtId="186" fontId="172" fillId="0" borderId="0" applyNumberFormat="0" applyFill="0" applyBorder="0" applyAlignment="0" applyProtection="0"/>
    <xf numFmtId="180" fontId="173" fillId="0" borderId="0"/>
    <xf numFmtId="0" fontId="9" fillId="0" borderId="0"/>
    <xf numFmtId="0" fontId="9" fillId="0" borderId="0"/>
    <xf numFmtId="0" fontId="9" fillId="0" borderId="0"/>
    <xf numFmtId="0" fontId="9" fillId="0" borderId="0"/>
    <xf numFmtId="0" fontId="63" fillId="0" borderId="0"/>
    <xf numFmtId="185" fontId="174" fillId="0" borderId="34" applyNumberFormat="0" applyFill="0" applyAlignment="0" applyProtection="0"/>
    <xf numFmtId="187" fontId="40" fillId="0" borderId="16" applyNumberFormat="0" applyFill="0" applyAlignment="0" applyProtection="0"/>
    <xf numFmtId="0" fontId="9" fillId="0" borderId="0"/>
    <xf numFmtId="0" fontId="9" fillId="0" borderId="0"/>
    <xf numFmtId="0" fontId="175" fillId="0" borderId="35" applyNumberFormat="0" applyFill="0" applyAlignment="0" applyProtection="0"/>
    <xf numFmtId="0" fontId="175" fillId="0" borderId="35" applyNumberFormat="0" applyFill="0" applyAlignment="0" applyProtection="0"/>
    <xf numFmtId="0" fontId="176" fillId="0" borderId="16" applyNumberFormat="0" applyFill="0" applyAlignment="0" applyProtection="0"/>
    <xf numFmtId="0" fontId="63" fillId="0" borderId="0"/>
    <xf numFmtId="0" fontId="9" fillId="0" borderId="0"/>
    <xf numFmtId="0" fontId="9" fillId="0" borderId="0"/>
    <xf numFmtId="0" fontId="119" fillId="0" borderId="35" applyNumberFormat="0" applyFill="0" applyAlignment="0" applyProtection="0"/>
    <xf numFmtId="0" fontId="63" fillId="0" borderId="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0" fontId="119" fillId="0" borderId="33"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0" fontId="9" fillId="0" borderId="0"/>
    <xf numFmtId="0" fontId="9" fillId="0" borderId="0"/>
    <xf numFmtId="0" fontId="9" fillId="0" borderId="0"/>
    <xf numFmtId="0" fontId="9" fillId="0" borderId="0"/>
    <xf numFmtId="0" fontId="63" fillId="0" borderId="0"/>
    <xf numFmtId="185" fontId="178" fillId="0" borderId="36" applyNumberFormat="0" applyFill="0" applyAlignment="0" applyProtection="0"/>
    <xf numFmtId="187" fontId="41" fillId="0" borderId="17" applyNumberFormat="0" applyFill="0" applyAlignment="0" applyProtection="0"/>
    <xf numFmtId="0" fontId="9" fillId="0" borderId="0"/>
    <xf numFmtId="0" fontId="9" fillId="0" borderId="0"/>
    <xf numFmtId="0" fontId="179" fillId="0" borderId="37" applyNumberFormat="0" applyFill="0" applyAlignment="0" applyProtection="0"/>
    <xf numFmtId="0" fontId="179" fillId="0" borderId="37" applyNumberFormat="0" applyFill="0" applyAlignment="0" applyProtection="0"/>
    <xf numFmtId="0" fontId="180" fillId="0" borderId="17" applyNumberFormat="0" applyFill="0" applyAlignment="0" applyProtection="0"/>
    <xf numFmtId="0" fontId="63" fillId="0" borderId="0"/>
    <xf numFmtId="0" fontId="9" fillId="0" borderId="0"/>
    <xf numFmtId="0" fontId="9" fillId="0" borderId="0"/>
    <xf numFmtId="0" fontId="121" fillId="0" borderId="37" applyNumberFormat="0" applyFill="0" applyAlignment="0" applyProtection="0"/>
    <xf numFmtId="0" fontId="63" fillId="0" borderId="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0" fontId="121" fillId="0" borderId="48"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185" fontId="108" fillId="0" borderId="39" applyNumberFormat="0" applyFill="0" applyAlignment="0" applyProtection="0"/>
    <xf numFmtId="187" fontId="42" fillId="0" borderId="18" applyNumberFormat="0" applyFill="0" applyAlignment="0" applyProtection="0"/>
    <xf numFmtId="0" fontId="9" fillId="0" borderId="0"/>
    <xf numFmtId="0" fontId="9" fillId="0" borderId="0"/>
    <xf numFmtId="0" fontId="109" fillId="0" borderId="40" applyNumberFormat="0" applyFill="0" applyAlignment="0" applyProtection="0"/>
    <xf numFmtId="0" fontId="109" fillId="0" borderId="40" applyNumberFormat="0" applyFill="0" applyAlignment="0" applyProtection="0"/>
    <xf numFmtId="0" fontId="110" fillId="0" borderId="18" applyNumberFormat="0" applyFill="0" applyAlignment="0" applyProtection="0"/>
    <xf numFmtId="0" fontId="63" fillId="0" borderId="0"/>
    <xf numFmtId="0" fontId="9" fillId="0" borderId="0"/>
    <xf numFmtId="0" fontId="9" fillId="0" borderId="0"/>
    <xf numFmtId="0" fontId="107" fillId="0" borderId="40" applyNumberFormat="0" applyFill="0" applyAlignment="0" applyProtection="0"/>
    <xf numFmtId="0" fontId="63" fillId="0" borderId="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0" fontId="107" fillId="0" borderId="49"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185" fontId="177" fillId="0" borderId="0" applyNumberFormat="0" applyFill="0" applyBorder="0" applyAlignment="0" applyProtection="0"/>
    <xf numFmtId="185" fontId="177" fillId="0" borderId="0" applyNumberFormat="0" applyFill="0" applyBorder="0" applyAlignment="0" applyProtection="0"/>
    <xf numFmtId="187" fontId="51" fillId="0" borderId="0" applyNumberFormat="0" applyFill="0" applyBorder="0" applyAlignment="0" applyProtection="0"/>
    <xf numFmtId="0" fontId="9" fillId="0" borderId="0"/>
    <xf numFmtId="0" fontId="63" fillId="0" borderId="0"/>
    <xf numFmtId="0" fontId="9" fillId="0" borderId="0"/>
    <xf numFmtId="0" fontId="63" fillId="0" borderId="0"/>
    <xf numFmtId="0" fontId="9" fillId="0" borderId="0"/>
    <xf numFmtId="0" fontId="63" fillId="0" borderId="0"/>
    <xf numFmtId="185" fontId="177" fillId="0" borderId="0" applyNumberFormat="0" applyFill="0" applyBorder="0" applyAlignment="0" applyProtection="0"/>
    <xf numFmtId="185" fontId="177"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193" fontId="104" fillId="0" borderId="50">
      <protection locked="0"/>
    </xf>
    <xf numFmtId="0" fontId="9" fillId="0" borderId="0"/>
    <xf numFmtId="0" fontId="9" fillId="0" borderId="0"/>
    <xf numFmtId="0" fontId="63"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181" fillId="0" borderId="51" applyNumberFormat="0" applyFill="0" applyAlignment="0" applyProtection="0"/>
    <xf numFmtId="0" fontId="181" fillId="0" borderId="24"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186" fontId="170" fillId="0" borderId="0" applyNumberFormat="0" applyFill="0" applyBorder="0" applyAlignment="0" applyProtection="0"/>
    <xf numFmtId="0" fontId="33" fillId="0" borderId="0"/>
    <xf numFmtId="218"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55"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55" fillId="0" borderId="0" applyNumberFormat="0" applyFill="0" applyBorder="0" applyAlignment="0" applyProtection="0"/>
    <xf numFmtId="186" fontId="9" fillId="0" borderId="0" applyNumberFormat="0" applyFill="0" applyBorder="0" applyAlignment="0" applyProtection="0"/>
    <xf numFmtId="0" fontId="32"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32"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0" borderId="0"/>
    <xf numFmtId="213" fontId="11" fillId="0" borderId="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0"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5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77"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0"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0" borderId="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0"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61"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44"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90"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213" fontId="9" fillId="0" borderId="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213" fontId="9" fillId="0" borderId="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2" fillId="20" borderId="0" applyNumberFormat="0" applyBorder="0" applyAlignment="0" applyProtection="0"/>
    <xf numFmtId="186" fontId="61" fillId="50"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0" fontId="62" fillId="24" borderId="0" applyNumberFormat="0" applyBorder="0" applyAlignment="0" applyProtection="0"/>
    <xf numFmtId="213" fontId="9" fillId="0" borderId="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213" fontId="9" fillId="0" borderId="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2" fillId="24" borderId="0" applyNumberFormat="0" applyBorder="0" applyAlignment="0" applyProtection="0"/>
    <xf numFmtId="186" fontId="61" fillId="90"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213" fontId="9" fillId="0" borderId="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213" fontId="9" fillId="0" borderId="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2" fillId="28" borderId="0" applyNumberFormat="0" applyBorder="0" applyAlignment="0" applyProtection="0"/>
    <xf numFmtId="186" fontId="61" fillId="57"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213" fontId="9" fillId="0" borderId="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213" fontId="9" fillId="0" borderId="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2" fillId="32" borderId="0" applyNumberFormat="0" applyBorder="0" applyAlignment="0" applyProtection="0"/>
    <xf numFmtId="186" fontId="61" fillId="44"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213" fontId="9" fillId="0" borderId="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213" fontId="9" fillId="0" borderId="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2" fillId="36" borderId="0" applyNumberFormat="0" applyBorder="0" applyAlignment="0" applyProtection="0"/>
    <xf numFmtId="186" fontId="61" fillId="5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213" fontId="9" fillId="0" borderId="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213" fontId="9" fillId="0" borderId="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2" fillId="40" borderId="0" applyNumberFormat="0" applyBorder="0" applyAlignment="0" applyProtection="0"/>
    <xf numFmtId="186" fontId="61" fillId="43"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0" fontId="67" fillId="10" borderId="0" applyNumberFormat="0" applyBorder="0" applyAlignment="0" applyProtection="0"/>
    <xf numFmtId="213" fontId="9" fillId="0" borderId="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213" fontId="9" fillId="0" borderId="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7" fillId="10" borderId="0" applyNumberFormat="0" applyBorder="0" applyAlignment="0" applyProtection="0"/>
    <xf numFmtId="186" fontId="66" fillId="50"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1" fillId="93" borderId="27" applyNumberFormat="0" applyAlignment="0" applyProtection="0"/>
    <xf numFmtId="213" fontId="9" fillId="0" borderId="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0" fontId="86" fillId="14" borderId="19" applyNumberFormat="0" applyAlignment="0" applyProtection="0"/>
    <xf numFmtId="213" fontId="9" fillId="0" borderId="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213" fontId="9" fillId="0" borderId="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86" fillId="14" borderId="19" applyNumberFormat="0" applyAlignment="0" applyProtection="0"/>
    <xf numFmtId="186" fontId="105" fillId="4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0" fontId="182" fillId="15" borderId="22" applyNumberFormat="0" applyAlignment="0" applyProtection="0"/>
    <xf numFmtId="213" fontId="9" fillId="0" borderId="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213" fontId="9" fillId="0" borderId="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182" fillId="15" borderId="22" applyNumberFormat="0" applyAlignment="0" applyProtection="0"/>
    <xf numFmtId="186" fontId="88" fillId="95" borderId="29" applyNumberFormat="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0" fontId="91" fillId="0" borderId="21" applyNumberFormat="0" applyFill="0" applyAlignment="0" applyProtection="0"/>
    <xf numFmtId="213" fontId="9" fillId="0" borderId="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213" fontId="9" fillId="0" borderId="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91" fillId="0" borderId="21" applyNumberFormat="0" applyFill="0" applyAlignment="0" applyProtection="0"/>
    <xf numFmtId="186" fontId="11" fillId="0" borderId="52" applyNumberFormat="0" applyFill="0" applyAlignment="0" applyProtection="0"/>
    <xf numFmtId="213" fontId="9" fillId="0" borderId="0"/>
    <xf numFmtId="43" fontId="19"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0" fontId="110" fillId="0" borderId="0" applyNumberFormat="0" applyFill="0" applyBorder="0" applyAlignment="0" applyProtection="0"/>
    <xf numFmtId="213" fontId="9" fillId="0" borderId="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213" fontId="9" fillId="0" borderId="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10" fillId="0" borderId="0" applyNumberFormat="0" applyFill="0" applyBorder="0" applyAlignment="0" applyProtection="0"/>
    <xf numFmtId="186" fontId="107" fillId="0" borderId="0" applyNumberFormat="0" applyFill="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0" fontId="62" fillId="17" borderId="0" applyNumberFormat="0" applyBorder="0" applyAlignment="0" applyProtection="0"/>
    <xf numFmtId="213" fontId="9" fillId="0" borderId="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213" fontId="9" fillId="0" borderId="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2" fillId="17" borderId="0" applyNumberFormat="0" applyBorder="0" applyAlignment="0" applyProtection="0"/>
    <xf numFmtId="186" fontId="61" fillId="117"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0" fontId="62" fillId="21" borderId="0" applyNumberFormat="0" applyBorder="0" applyAlignment="0" applyProtection="0"/>
    <xf numFmtId="213" fontId="9" fillId="0" borderId="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213" fontId="9" fillId="0" borderId="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2" fillId="21" borderId="0" applyNumberFormat="0" applyBorder="0" applyAlignment="0" applyProtection="0"/>
    <xf numFmtId="186" fontId="61" fillId="90"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0" fontId="62" fillId="25" borderId="0" applyNumberFormat="0" applyBorder="0" applyAlignment="0" applyProtection="0"/>
    <xf numFmtId="213" fontId="9" fillId="0" borderId="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213" fontId="9" fillId="0" borderId="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2" fillId="25" borderId="0" applyNumberFormat="0" applyBorder="0" applyAlignment="0" applyProtection="0"/>
    <xf numFmtId="186" fontId="61" fillId="57"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0" fontId="62" fillId="29" borderId="0" applyNumberFormat="0" applyBorder="0" applyAlignment="0" applyProtection="0"/>
    <xf numFmtId="213" fontId="9" fillId="0" borderId="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213" fontId="9" fillId="0" borderId="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2" fillId="29" borderId="0" applyNumberFormat="0" applyBorder="0" applyAlignment="0" applyProtection="0"/>
    <xf numFmtId="186" fontId="61" fillId="5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0" fontId="62" fillId="33" borderId="0" applyNumberFormat="0" applyBorder="0" applyAlignment="0" applyProtection="0"/>
    <xf numFmtId="213" fontId="9" fillId="0" borderId="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213" fontId="9" fillId="0" borderId="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2" fillId="33" borderId="0" applyNumberFormat="0" applyBorder="0" applyAlignment="0" applyProtection="0"/>
    <xf numFmtId="186" fontId="61" fillId="61"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0" fontId="62" fillId="37" borderId="0" applyNumberFormat="0" applyBorder="0" applyAlignment="0" applyProtection="0"/>
    <xf numFmtId="213" fontId="9" fillId="0" borderId="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213" fontId="9" fillId="0" borderId="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2" fillId="37" borderId="0" applyNumberFormat="0" applyBorder="0" applyAlignment="0" applyProtection="0"/>
    <xf numFmtId="186" fontId="61" fillId="118" borderId="0" applyNumberFormat="0" applyBorder="0" applyAlignment="0" applyProtection="0"/>
    <xf numFmtId="213" fontId="9" fillId="0" borderId="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0" fontId="183" fillId="13" borderId="19" applyNumberFormat="0" applyAlignment="0" applyProtection="0"/>
    <xf numFmtId="213" fontId="9" fillId="0" borderId="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213" fontId="9" fillId="0" borderId="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83" fillId="13" borderId="19" applyNumberFormat="0" applyAlignment="0" applyProtection="0"/>
    <xf numFmtId="186" fontId="113" fillId="10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0" fontId="129" fillId="11" borderId="0" applyNumberFormat="0" applyBorder="0" applyAlignment="0" applyProtection="0"/>
    <xf numFmtId="213" fontId="9" fillId="0" borderId="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213" fontId="9" fillId="0" borderId="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9" fillId="11" borderId="0" applyNumberFormat="0" applyBorder="0" applyAlignment="0" applyProtection="0"/>
    <xf numFmtId="186" fontId="128" fillId="48"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19"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43" fontId="33"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9" fontId="32" fillId="0" borderId="0" applyFont="0" applyFill="0" applyBorder="0" applyAlignment="0" applyProtection="0"/>
    <xf numFmtId="213" fontId="9" fillId="0" borderId="0"/>
    <xf numFmtId="213" fontId="9" fillId="0" borderId="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0" fontId="137" fillId="12" borderId="0" applyNumberFormat="0" applyBorder="0" applyAlignment="0" applyProtection="0"/>
    <xf numFmtId="213" fontId="9" fillId="0" borderId="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213" fontId="9" fillId="0" borderId="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37" fillId="12" borderId="0" applyNumberFormat="0" applyBorder="0" applyAlignment="0" applyProtection="0"/>
    <xf numFmtId="186" fontId="184" fillId="107"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33"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8" fillId="0" borderId="0"/>
    <xf numFmtId="186" fontId="8" fillId="0" borderId="0"/>
    <xf numFmtId="186"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3" fontId="8" fillId="0" borderId="0"/>
    <xf numFmtId="213"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3" fontId="8" fillId="0" borderId="0"/>
    <xf numFmtId="213" fontId="9" fillId="0" borderId="0"/>
    <xf numFmtId="0" fontId="32" fillId="0" borderId="0" applyNumberFormat="0" applyFill="0" applyBorder="0" applyAlignment="0" applyProtection="0"/>
    <xf numFmtId="0" fontId="32" fillId="0" borderId="0" applyNumberFormat="0" applyFill="0" applyBorder="0" applyAlignment="0" applyProtection="0"/>
    <xf numFmtId="213" fontId="8" fillId="0" borderId="0"/>
    <xf numFmtId="213" fontId="9" fillId="0" borderId="0"/>
    <xf numFmtId="0" fontId="32"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8" fillId="0" borderId="0"/>
    <xf numFmtId="0" fontId="8" fillId="0" borderId="0"/>
    <xf numFmtId="0" fontId="8" fillId="0" borderId="0"/>
    <xf numFmtId="213" fontId="9" fillId="0" borderId="0"/>
    <xf numFmtId="213"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8" fillId="0" borderId="0"/>
    <xf numFmtId="213"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186"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8" fontId="8" fillId="0" borderId="0"/>
    <xf numFmtId="218"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198" fontId="1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32"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9"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33"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3" fontId="9" fillId="0" borderId="0" applyFont="0" applyFill="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0" fontId="160" fillId="14" borderId="20" applyNumberFormat="0" applyAlignment="0" applyProtection="0"/>
    <xf numFmtId="213" fontId="9" fillId="0" borderId="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213" fontId="9" fillId="0" borderId="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60" fillId="14" borderId="20" applyNumberFormat="0" applyAlignment="0" applyProtection="0"/>
    <xf numFmtId="186" fontId="146" fillId="47" borderId="43"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0" fontId="187" fillId="0" borderId="0" applyNumberFormat="0" applyFill="0" applyBorder="0" applyAlignment="0" applyProtection="0"/>
    <xf numFmtId="213" fontId="9" fillId="0" borderId="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213" fontId="9" fillId="0" borderId="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87" fillId="0" borderId="0" applyNumberFormat="0" applyFill="0" applyBorder="0" applyAlignment="0" applyProtection="0"/>
    <xf numFmtId="186" fontId="170"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0" fontId="188" fillId="0" borderId="0" applyNumberFormat="0" applyFill="0" applyBorder="0" applyAlignment="0" applyProtection="0"/>
    <xf numFmtId="213" fontId="9" fillId="0" borderId="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213" fontId="9" fillId="0" borderId="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88" fillId="0" borderId="0" applyNumberFormat="0" applyFill="0" applyBorder="0" applyAlignment="0" applyProtection="0"/>
    <xf numFmtId="186" fontId="171" fillId="0" borderId="0" applyNumberFormat="0" applyFill="0" applyBorder="0" applyAlignment="0" applyProtection="0"/>
    <xf numFmtId="213" fontId="9" fillId="0" borderId="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0" fontId="176" fillId="0" borderId="16" applyNumberFormat="0" applyFill="0" applyAlignment="0" applyProtection="0"/>
    <xf numFmtId="213" fontId="9" fillId="0" borderId="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213" fontId="9" fillId="0" borderId="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76" fillId="0" borderId="16" applyNumberFormat="0" applyFill="0" applyAlignment="0" applyProtection="0"/>
    <xf numFmtId="186" fontId="119" fillId="0" borderId="53" applyNumberFormat="0" applyFill="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0" fontId="180" fillId="0" borderId="17" applyNumberFormat="0" applyFill="0" applyAlignment="0" applyProtection="0"/>
    <xf numFmtId="213" fontId="9" fillId="0" borderId="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213" fontId="9" fillId="0" borderId="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80" fillId="0" borderId="17" applyNumberFormat="0" applyFill="0" applyAlignment="0" applyProtection="0"/>
    <xf numFmtId="186" fontId="121" fillId="0" borderId="54" applyNumberFormat="0" applyFill="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0" fontId="110" fillId="0" borderId="18" applyNumberFormat="0" applyFill="0" applyAlignment="0" applyProtection="0"/>
    <xf numFmtId="213" fontId="9" fillId="0" borderId="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213" fontId="9" fillId="0" borderId="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10" fillId="0" borderId="18" applyNumberFormat="0" applyFill="0" applyAlignment="0" applyProtection="0"/>
    <xf numFmtId="186" fontId="107" fillId="0" borderId="55" applyNumberFormat="0" applyFill="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213" fontId="9" fillId="0" borderId="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51" fillId="0" borderId="0" applyNumberFormat="0" applyFill="0" applyBorder="0" applyAlignment="0" applyProtection="0"/>
    <xf numFmtId="186" fontId="172" fillId="0" borderId="0" applyNumberFormat="0" applyFill="0" applyBorder="0" applyAlignment="0" applyProtection="0"/>
    <xf numFmtId="0" fontId="51" fillId="0" borderId="0" applyNumberFormat="0" applyFill="0" applyBorder="0" applyAlignment="0" applyProtection="0"/>
    <xf numFmtId="186" fontId="172" fillId="0" borderId="0" applyNumberFormat="0" applyFill="0" applyBorder="0" applyAlignment="0" applyProtection="0"/>
    <xf numFmtId="213" fontId="9" fillId="0" borderId="0"/>
    <xf numFmtId="213" fontId="9" fillId="0" borderId="0"/>
    <xf numFmtId="213"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9" fillId="0" borderId="0"/>
    <xf numFmtId="0" fontId="8" fillId="0" borderId="0"/>
    <xf numFmtId="171" fontId="8" fillId="0" borderId="0" applyFont="0" applyFill="0" applyBorder="0" applyAlignment="0" applyProtection="0"/>
    <xf numFmtId="0" fontId="8" fillId="0" borderId="0"/>
    <xf numFmtId="171" fontId="8" fillId="0" borderId="0" applyFont="0" applyFill="0" applyBorder="0" applyAlignment="0" applyProtection="0"/>
    <xf numFmtId="0" fontId="9" fillId="0" borderId="0"/>
    <xf numFmtId="175" fontId="9" fillId="0" borderId="0" applyFont="0" applyFill="0" applyBorder="0" applyAlignment="0" applyProtection="0"/>
    <xf numFmtId="0" fontId="51" fillId="0" borderId="0" applyNumberFormat="0" applyFill="0" applyBorder="0" applyAlignment="0" applyProtection="0"/>
    <xf numFmtId="0" fontId="25" fillId="0" borderId="0"/>
    <xf numFmtId="0" fontId="19" fillId="108" borderId="0"/>
    <xf numFmtId="9" fontId="9" fillId="0" borderId="0" applyFont="0" applyFill="0" applyBorder="0" applyAlignment="0" applyProtection="0"/>
    <xf numFmtId="0" fontId="29" fillId="0" borderId="0"/>
    <xf numFmtId="0" fontId="19" fillId="108" borderId="0"/>
    <xf numFmtId="0" fontId="8" fillId="0" borderId="0"/>
    <xf numFmtId="0" fontId="19" fillId="108" borderId="0"/>
    <xf numFmtId="0" fontId="29" fillId="0" borderId="0"/>
    <xf numFmtId="175" fontId="9" fillId="0" borderId="0" applyFont="0" applyFill="0" applyBorder="0" applyAlignment="0" applyProtection="0"/>
    <xf numFmtId="175" fontId="9" fillId="0" borderId="0" applyFont="0" applyFill="0" applyBorder="0" applyAlignment="0" applyProtection="0"/>
    <xf numFmtId="0" fontId="136" fillId="88" borderId="0" applyNumberFormat="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57" fillId="45" borderId="45" applyNumberFormat="0" applyProtection="0">
      <alignment vertical="center"/>
    </xf>
    <xf numFmtId="4" fontId="191" fillId="45" borderId="45" applyNumberFormat="0" applyProtection="0">
      <alignment vertical="center"/>
    </xf>
    <xf numFmtId="4" fontId="57" fillId="45" borderId="45" applyNumberFormat="0" applyProtection="0">
      <alignment horizontal="left" vertical="center" indent="1"/>
    </xf>
    <xf numFmtId="0" fontId="57" fillId="45" borderId="45" applyNumberFormat="0" applyProtection="0">
      <alignment horizontal="left" vertical="top" indent="1"/>
    </xf>
    <xf numFmtId="4" fontId="57" fillId="116" borderId="45" applyNumberFormat="0" applyProtection="0">
      <alignment horizontal="right" vertical="center"/>
    </xf>
    <xf numFmtId="4" fontId="191" fillId="116" borderId="45" applyNumberFormat="0" applyProtection="0">
      <alignment horizontal="right" vertical="center"/>
    </xf>
    <xf numFmtId="4" fontId="57" fillId="41" borderId="45" applyNumberFormat="0" applyProtection="0">
      <alignment horizontal="left" vertical="center" indent="1"/>
    </xf>
    <xf numFmtId="0" fontId="57" fillId="41" borderId="45" applyNumberFormat="0" applyProtection="0">
      <alignment horizontal="left" vertical="top" indent="1"/>
    </xf>
    <xf numFmtId="4" fontId="192" fillId="105" borderId="0" applyNumberFormat="0" applyProtection="0">
      <alignment horizontal="left" vertical="center" indent="1"/>
    </xf>
    <xf numFmtId="4" fontId="190" fillId="116" borderId="45" applyNumberFormat="0" applyProtection="0">
      <alignment horizontal="right" vertical="center"/>
    </xf>
    <xf numFmtId="0" fontId="172" fillId="0" borderId="0" applyNumberFormat="0" applyFill="0" applyBorder="0" applyAlignment="0" applyProtection="0"/>
    <xf numFmtId="0" fontId="172" fillId="0" borderId="0" applyNumberFormat="0" applyFill="0" applyBorder="0" applyAlignment="0" applyProtection="0"/>
    <xf numFmtId="0" fontId="105" fillId="0" borderId="56" applyNumberFormat="0" applyFill="0" applyAlignment="0" applyProtection="0"/>
    <xf numFmtId="0" fontId="170" fillId="0" borderId="0" applyNumberFormat="0" applyFill="0" applyBorder="0" applyAlignment="0" applyProtection="0"/>
    <xf numFmtId="0" fontId="19" fillId="49" borderId="28" applyNumberFormat="0" applyProtection="0">
      <alignment horizontal="left" vertical="center" indent="1"/>
    </xf>
    <xf numFmtId="4" fontId="19" fillId="0" borderId="28" applyNumberFormat="0" applyProtection="0">
      <alignment horizontal="right" vertical="center"/>
    </xf>
    <xf numFmtId="175" fontId="9" fillId="0" borderId="0" applyFont="0" applyFill="0" applyBorder="0" applyAlignment="0" applyProtection="0"/>
    <xf numFmtId="0" fontId="51" fillId="0" borderId="0" applyNumberFormat="0" applyFill="0" applyBorder="0" applyAlignment="0" applyProtection="0"/>
    <xf numFmtId="0" fontId="25" fillId="0" borderId="0"/>
    <xf numFmtId="0" fontId="105"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05"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05"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05"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194" fillId="42" borderId="0" applyNumberFormat="0" applyBorder="0" applyAlignment="0" applyProtection="0"/>
    <xf numFmtId="0" fontId="8" fillId="42" borderId="0" applyNumberFormat="0" applyBorder="0" applyAlignment="0" applyProtection="0"/>
    <xf numFmtId="0" fontId="194" fillId="44" borderId="0" applyNumberFormat="0" applyBorder="0" applyAlignment="0" applyProtection="0"/>
    <xf numFmtId="0" fontId="8" fillId="44" borderId="0" applyNumberFormat="0" applyBorder="0" applyAlignment="0" applyProtection="0"/>
    <xf numFmtId="0" fontId="194" fillId="46" borderId="0" applyNumberFormat="0" applyBorder="0" applyAlignment="0" applyProtection="0"/>
    <xf numFmtId="0" fontId="8" fillId="46" borderId="0" applyNumberFormat="0" applyBorder="0" applyAlignment="0" applyProtection="0"/>
    <xf numFmtId="0" fontId="194" fillId="48" borderId="0" applyNumberFormat="0" applyBorder="0" applyAlignment="0" applyProtection="0"/>
    <xf numFmtId="0" fontId="8" fillId="48" borderId="0" applyNumberFormat="0" applyBorder="0" applyAlignment="0" applyProtection="0"/>
    <xf numFmtId="0" fontId="194" fillId="50" borderId="0" applyNumberFormat="0" applyBorder="0" applyAlignment="0" applyProtection="0"/>
    <xf numFmtId="0" fontId="8" fillId="49" borderId="0" applyNumberFormat="0" applyBorder="0" applyAlignment="0" applyProtection="0"/>
    <xf numFmtId="0" fontId="194"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8" fillId="44"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05"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05"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43" borderId="0" applyNumberFormat="0" applyBorder="0" applyAlignment="0" applyProtection="0"/>
    <xf numFmtId="0" fontId="8" fillId="23" borderId="0" applyNumberFormat="0" applyBorder="0" applyAlignment="0" applyProtection="0"/>
    <xf numFmtId="0" fontId="194" fillId="55" borderId="0" applyNumberFormat="0" applyBorder="0" applyAlignment="0" applyProtection="0"/>
    <xf numFmtId="0" fontId="8" fillId="55" borderId="0" applyNumberFormat="0" applyBorder="0" applyAlignment="0" applyProtection="0"/>
    <xf numFmtId="0" fontId="194" fillId="48" borderId="0" applyNumberFormat="0" applyBorder="0" applyAlignment="0" applyProtection="0"/>
    <xf numFmtId="0" fontId="8" fillId="56"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57" borderId="0" applyNumberFormat="0" applyBorder="0" applyAlignment="0" applyProtection="0"/>
    <xf numFmtId="0" fontId="8" fillId="51" borderId="0" applyNumberFormat="0" applyBorder="0" applyAlignment="0" applyProtection="0"/>
    <xf numFmtId="0" fontId="105" fillId="0" borderId="56" applyNumberFormat="0" applyFill="0" applyAlignment="0" applyProtection="0"/>
    <xf numFmtId="0" fontId="38" fillId="53" borderId="0" applyNumberFormat="0" applyBorder="0" applyAlignment="0" applyProtection="0"/>
    <xf numFmtId="0" fontId="61" fillId="59" borderId="0" applyNumberFormat="0" applyBorder="0" applyAlignment="0" applyProtection="0"/>
    <xf numFmtId="0" fontId="105" fillId="0" borderId="56" applyNumberFormat="0" applyFill="0" applyAlignment="0" applyProtection="0"/>
    <xf numFmtId="0" fontId="38" fillId="24" borderId="0" applyNumberFormat="0" applyBorder="0" applyAlignment="0" applyProtection="0"/>
    <xf numFmtId="0" fontId="61" fillId="43" borderId="0" applyNumberFormat="0" applyBorder="0" applyAlignment="0" applyProtection="0"/>
    <xf numFmtId="0" fontId="105" fillId="0" borderId="56" applyNumberFormat="0" applyFill="0" applyAlignment="0" applyProtection="0"/>
    <xf numFmtId="0" fontId="38" fillId="54" borderId="0" applyNumberFormat="0" applyBorder="0" applyAlignment="0" applyProtection="0"/>
    <xf numFmtId="0" fontId="61" fillId="55" borderId="0" applyNumberFormat="0" applyBorder="0" applyAlignment="0" applyProtection="0"/>
    <xf numFmtId="0" fontId="105" fillId="0" borderId="56" applyNumberFormat="0" applyFill="0" applyAlignment="0" applyProtection="0"/>
    <xf numFmtId="0" fontId="38" fillId="56" borderId="0" applyNumberFormat="0" applyBorder="0" applyAlignment="0" applyProtection="0"/>
    <xf numFmtId="0" fontId="61" fillId="60" borderId="0" applyNumberFormat="0" applyBorder="0" applyAlignment="0" applyProtection="0"/>
    <xf numFmtId="0" fontId="38" fillId="53" borderId="0" applyNumberFormat="0" applyBorder="0" applyAlignment="0" applyProtection="0"/>
    <xf numFmtId="0" fontId="61" fillId="61" borderId="0" applyNumberFormat="0" applyBorder="0" applyAlignment="0" applyProtection="0"/>
    <xf numFmtId="171" fontId="8" fillId="0" borderId="0" applyFont="0" applyFill="0" applyBorder="0" applyAlignment="0" applyProtection="0"/>
    <xf numFmtId="0" fontId="38" fillId="51" borderId="0" applyNumberFormat="0" applyBorder="0" applyAlignment="0" applyProtection="0"/>
    <xf numFmtId="0" fontId="61" fillId="62" borderId="0" applyNumberFormat="0" applyBorder="0" applyAlignment="0" applyProtection="0"/>
    <xf numFmtId="0" fontId="195" fillId="59" borderId="0" applyNumberFormat="0" applyBorder="0" applyAlignment="0" applyProtection="0"/>
    <xf numFmtId="0" fontId="38" fillId="53" borderId="0" applyNumberFormat="0" applyBorder="0" applyAlignment="0" applyProtection="0"/>
    <xf numFmtId="0" fontId="195" fillId="43" borderId="0" applyNumberFormat="0" applyBorder="0" applyAlignment="0" applyProtection="0"/>
    <xf numFmtId="0" fontId="38" fillId="24" borderId="0" applyNumberFormat="0" applyBorder="0" applyAlignment="0" applyProtection="0"/>
    <xf numFmtId="0" fontId="195" fillId="55" borderId="0" applyNumberFormat="0" applyBorder="0" applyAlignment="0" applyProtection="0"/>
    <xf numFmtId="0" fontId="195" fillId="60" borderId="0" applyNumberFormat="0" applyBorder="0" applyAlignment="0" applyProtection="0"/>
    <xf numFmtId="0" fontId="195" fillId="61" borderId="0" applyNumberFormat="0" applyBorder="0" applyAlignment="0" applyProtection="0"/>
    <xf numFmtId="0" fontId="38" fillId="53" borderId="0" applyNumberFormat="0" applyBorder="0" applyAlignment="0" applyProtection="0"/>
    <xf numFmtId="0" fontId="195" fillId="62" borderId="0" applyNumberFormat="0" applyBorder="0" applyAlignment="0" applyProtection="0"/>
    <xf numFmtId="0" fontId="29" fillId="0" borderId="0"/>
    <xf numFmtId="0" fontId="9" fillId="0" borderId="0"/>
    <xf numFmtId="0" fontId="11" fillId="64" borderId="0" applyNumberFormat="0" applyBorder="0" applyAlignment="0" applyProtection="0"/>
    <xf numFmtId="0" fontId="19" fillId="108" borderId="0"/>
    <xf numFmtId="0" fontId="11" fillId="66" borderId="0" applyNumberFormat="0" applyBorder="0" applyAlignment="0" applyProtection="0"/>
    <xf numFmtId="0" fontId="8" fillId="0" borderId="0"/>
    <xf numFmtId="0" fontId="19" fillId="108" borderId="0"/>
    <xf numFmtId="0" fontId="61" fillId="68" borderId="0" applyNumberFormat="0" applyBorder="0" applyAlignment="0" applyProtection="0"/>
    <xf numFmtId="0" fontId="38" fillId="61" borderId="0" applyNumberFormat="0" applyBorder="0" applyAlignment="0" applyProtection="0"/>
    <xf numFmtId="0" fontId="61" fillId="70" borderId="0" applyNumberFormat="0" applyBorder="0" applyAlignment="0" applyProtection="0"/>
    <xf numFmtId="171" fontId="8" fillId="0" borderId="0" applyFont="0" applyFill="0" applyBorder="0" applyAlignment="0" applyProtection="0"/>
    <xf numFmtId="0" fontId="8" fillId="0" borderId="0"/>
    <xf numFmtId="0" fontId="11" fillId="72" borderId="0" applyNumberFormat="0" applyBorder="0" applyAlignment="0" applyProtection="0"/>
    <xf numFmtId="171" fontId="8" fillId="0" borderId="0" applyFont="0" applyFill="0" applyBorder="0" applyAlignment="0" applyProtection="0"/>
    <xf numFmtId="0" fontId="11" fillId="74" borderId="0" applyNumberFormat="0" applyBorder="0" applyAlignment="0" applyProtection="0"/>
    <xf numFmtId="171" fontId="8" fillId="0" borderId="0" applyFont="0" applyFill="0" applyBorder="0" applyAlignment="0" applyProtection="0"/>
    <xf numFmtId="0" fontId="61" fillId="76" borderId="0" applyNumberFormat="0" applyBorder="0" applyAlignment="0" applyProtection="0"/>
    <xf numFmtId="0" fontId="38" fillId="21" borderId="0" applyNumberFormat="0" applyBorder="0" applyAlignment="0" applyProtection="0"/>
    <xf numFmtId="0" fontId="61" fillId="77" borderId="0" applyNumberFormat="0" applyBorder="0" applyAlignment="0" applyProtection="0"/>
    <xf numFmtId="171"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1" fillId="67" borderId="0" applyNumberFormat="0" applyBorder="0" applyAlignment="0" applyProtection="0"/>
    <xf numFmtId="9" fontId="32" fillId="0" borderId="0" applyFont="0" applyFill="0" applyBorder="0" applyAlignment="0" applyProtection="0"/>
    <xf numFmtId="0" fontId="38" fillId="25" borderId="0" applyNumberFormat="0" applyBorder="0" applyAlignment="0" applyProtection="0"/>
    <xf numFmtId="0" fontId="61" fillId="54" borderId="0" applyNumberFormat="0" applyBorder="0" applyAlignment="0" applyProtection="0"/>
    <xf numFmtId="0" fontId="11" fillId="75" borderId="0" applyNumberFormat="0" applyBorder="0" applyAlignment="0" applyProtection="0"/>
    <xf numFmtId="0" fontId="29" fillId="0" borderId="0"/>
    <xf numFmtId="0" fontId="11" fillId="67" borderId="0" applyNumberFormat="0" applyBorder="0" applyAlignment="0" applyProtection="0"/>
    <xf numFmtId="0" fontId="61" fillId="67" borderId="0" applyNumberFormat="0" applyBorder="0" applyAlignment="0" applyProtection="0"/>
    <xf numFmtId="0" fontId="38" fillId="101" borderId="0" applyNumberFormat="0" applyBorder="0" applyAlignment="0" applyProtection="0"/>
    <xf numFmtId="0" fontId="61" fillId="60" borderId="0" applyNumberFormat="0" applyBorder="0" applyAlignment="0" applyProtection="0"/>
    <xf numFmtId="0" fontId="29" fillId="0" borderId="0"/>
    <xf numFmtId="0" fontId="11" fillId="64" borderId="0" applyNumberFormat="0" applyBorder="0" applyAlignment="0" applyProtection="0"/>
    <xf numFmtId="0" fontId="61" fillId="66" borderId="0" applyNumberFormat="0" applyBorder="0" applyAlignment="0" applyProtection="0"/>
    <xf numFmtId="0" fontId="38" fillId="33" borderId="0" applyNumberFormat="0" applyBorder="0" applyAlignment="0" applyProtection="0"/>
    <xf numFmtId="0" fontId="61" fillId="61" borderId="0" applyNumberFormat="0" applyBorder="0" applyAlignment="0" applyProtection="0"/>
    <xf numFmtId="0" fontId="11" fillId="74" borderId="0" applyNumberFormat="0" applyBorder="0" applyAlignment="0" applyProtection="0"/>
    <xf numFmtId="0" fontId="61" fillId="88" borderId="0" applyNumberFormat="0" applyBorder="0" applyAlignment="0" applyProtection="0"/>
    <xf numFmtId="0" fontId="38" fillId="57" borderId="0" applyNumberFormat="0" applyBorder="0" applyAlignment="0" applyProtection="0"/>
    <xf numFmtId="0" fontId="61" fillId="90" borderId="0" applyNumberFormat="0" applyBorder="0" applyAlignment="0" applyProtection="0"/>
    <xf numFmtId="0" fontId="44" fillId="48" borderId="0" applyNumberFormat="0" applyBorder="0" applyAlignment="0" applyProtection="0"/>
    <xf numFmtId="0" fontId="128" fillId="44" borderId="0" applyNumberFormat="0" applyBorder="0" applyAlignment="0" applyProtection="0"/>
    <xf numFmtId="0" fontId="19" fillId="108" borderId="0"/>
    <xf numFmtId="0" fontId="196" fillId="46" borderId="0" applyNumberFormat="0" applyBorder="0" applyAlignment="0" applyProtection="0"/>
    <xf numFmtId="0" fontId="9" fillId="0" borderId="0"/>
    <xf numFmtId="0" fontId="9" fillId="0" borderId="0"/>
    <xf numFmtId="0" fontId="43" fillId="92" borderId="0" applyNumberFormat="0" applyBorder="0" applyAlignment="0" applyProtection="0"/>
    <xf numFmtId="0" fontId="29" fillId="0" borderId="0"/>
    <xf numFmtId="0" fontId="29" fillId="0" borderId="0"/>
    <xf numFmtId="0" fontId="205" fillId="47" borderId="19" applyNumberFormat="0" applyAlignment="0" applyProtection="0"/>
    <xf numFmtId="0" fontId="84" fillId="56" borderId="27" applyNumberFormat="0" applyAlignment="0" applyProtection="0"/>
    <xf numFmtId="0" fontId="197" fillId="56" borderId="27" applyNumberFormat="0" applyAlignment="0" applyProtection="0"/>
    <xf numFmtId="0" fontId="205" fillId="47" borderId="19" applyNumberFormat="0" applyAlignment="0" applyProtection="0"/>
    <xf numFmtId="0" fontId="9" fillId="0" borderId="0"/>
    <xf numFmtId="0" fontId="198" fillId="95" borderId="29" applyNumberFormat="0" applyAlignment="0" applyProtection="0"/>
    <xf numFmtId="0" fontId="182" fillId="15" borderId="22" applyNumberFormat="0" applyAlignment="0" applyProtection="0"/>
    <xf numFmtId="0" fontId="1" fillId="15" borderId="22" applyNumberFormat="0" applyAlignment="0" applyProtection="0"/>
    <xf numFmtId="0" fontId="199" fillId="0" borderId="31" applyNumberFormat="0" applyFill="0" applyAlignment="0" applyProtection="0"/>
    <xf numFmtId="0" fontId="1" fillId="15" borderId="22" applyNumberFormat="0" applyAlignment="0" applyProtection="0"/>
    <xf numFmtId="0" fontId="88" fillId="95" borderId="29" applyNumberFormat="0" applyAlignment="0" applyProtection="0"/>
    <xf numFmtId="171"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105" fillId="96" borderId="0" applyNumberFormat="0" applyBorder="0" applyAlignment="0" applyProtection="0"/>
    <xf numFmtId="0" fontId="105" fillId="98" borderId="0" applyNumberFormat="0" applyBorder="0" applyAlignment="0" applyProtection="0"/>
    <xf numFmtId="0" fontId="108" fillId="0" borderId="0" applyNumberFormat="0" applyFill="0" applyBorder="0" applyAlignment="0" applyProtection="0"/>
    <xf numFmtId="0" fontId="19" fillId="108" borderId="0"/>
    <xf numFmtId="0" fontId="19" fillId="108" borderId="0"/>
    <xf numFmtId="0" fontId="19" fillId="108" borderId="0"/>
    <xf numFmtId="0" fontId="29" fillId="0" borderId="0"/>
    <xf numFmtId="0" fontId="29" fillId="0" borderId="0"/>
    <xf numFmtId="0" fontId="29" fillId="0" borderId="0"/>
    <xf numFmtId="0" fontId="195" fillId="70" borderId="0" applyNumberFormat="0" applyBorder="0" applyAlignment="0" applyProtection="0"/>
    <xf numFmtId="0" fontId="29" fillId="0" borderId="0"/>
    <xf numFmtId="0" fontId="29" fillId="0" borderId="0"/>
    <xf numFmtId="0" fontId="38" fillId="61" borderId="0" applyNumberFormat="0" applyBorder="0" applyAlignment="0" applyProtection="0"/>
    <xf numFmtId="0" fontId="29" fillId="0" borderId="0"/>
    <xf numFmtId="0" fontId="195" fillId="77" borderId="0" applyNumberFormat="0" applyBorder="0" applyAlignment="0" applyProtection="0"/>
    <xf numFmtId="0" fontId="62" fillId="21" borderId="0" applyNumberFormat="0" applyBorder="0" applyAlignment="0" applyProtection="0"/>
    <xf numFmtId="0" fontId="38" fillId="21" borderId="0" applyNumberFormat="0" applyBorder="0" applyAlignment="0" applyProtection="0"/>
    <xf numFmtId="0" fontId="19" fillId="108" borderId="0"/>
    <xf numFmtId="0" fontId="195" fillId="54" borderId="0" applyNumberFormat="0" applyBorder="0" applyAlignment="0" applyProtection="0"/>
    <xf numFmtId="0" fontId="62" fillId="25" borderId="0" applyNumberFormat="0" applyBorder="0" applyAlignment="0" applyProtection="0"/>
    <xf numFmtId="0" fontId="38" fillId="25" borderId="0" applyNumberFormat="0" applyBorder="0" applyAlignment="0" applyProtection="0"/>
    <xf numFmtId="0" fontId="19" fillId="108" borderId="0"/>
    <xf numFmtId="0" fontId="195" fillId="60" borderId="0" applyNumberFormat="0" applyBorder="0" applyAlignment="0" applyProtection="0"/>
    <xf numFmtId="0" fontId="9" fillId="0" borderId="0"/>
    <xf numFmtId="0" fontId="38" fillId="101" borderId="0" applyNumberFormat="0" applyBorder="0" applyAlignment="0" applyProtection="0"/>
    <xf numFmtId="0" fontId="195" fillId="61" borderId="0" applyNumberFormat="0" applyBorder="0" applyAlignment="0" applyProtection="0"/>
    <xf numFmtId="0" fontId="62" fillId="33" borderId="0" applyNumberFormat="0" applyBorder="0" applyAlignment="0" applyProtection="0"/>
    <xf numFmtId="0" fontId="38" fillId="33" borderId="0" applyNumberFormat="0" applyBorder="0" applyAlignment="0" applyProtection="0"/>
    <xf numFmtId="0" fontId="195" fillId="90" borderId="0" applyNumberFormat="0" applyBorder="0" applyAlignment="0" applyProtection="0"/>
    <xf numFmtId="0" fontId="38" fillId="57" borderId="0" applyNumberFormat="0" applyBorder="0" applyAlignment="0" applyProtection="0"/>
    <xf numFmtId="0" fontId="200" fillId="51" borderId="27" applyNumberFormat="0" applyAlignment="0" applyProtection="0"/>
    <xf numFmtId="0" fontId="183" fillId="13" borderId="19" applyNumberFormat="0" applyAlignment="0" applyProtection="0"/>
    <xf numFmtId="0" fontId="45" fillId="13" borderId="19" applyNumberFormat="0" applyAlignment="0" applyProtection="0"/>
    <xf numFmtId="195"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29" fillId="0" borderId="0"/>
    <xf numFmtId="194" fontId="9" fillId="0" borderId="0" applyFont="0" applyFill="0" applyBorder="0" applyAlignment="0" applyProtection="0"/>
    <xf numFmtId="186" fontId="9" fillId="0" borderId="0" applyFont="0" applyFill="0" applyBorder="0" applyAlignment="0" applyProtection="0"/>
    <xf numFmtId="0" fontId="50" fillId="0" borderId="0" applyNumberFormat="0" applyFill="0" applyBorder="0" applyAlignment="0" applyProtection="0"/>
    <xf numFmtId="0" fontId="171" fillId="0" borderId="0" applyNumberFormat="0" applyFill="0" applyBorder="0" applyAlignment="0" applyProtection="0"/>
    <xf numFmtId="0" fontId="43" fillId="92" borderId="0" applyNumberFormat="0" applyBorder="0" applyAlignment="0" applyProtection="0"/>
    <xf numFmtId="0" fontId="66" fillId="46" borderId="0" applyNumberFormat="0" applyBorder="0" applyAlignment="0" applyProtection="0"/>
    <xf numFmtId="0" fontId="19" fillId="103" borderId="0" applyNumberFormat="0" applyBorder="0" applyAlignment="0" applyProtection="0"/>
    <xf numFmtId="0" fontId="29" fillId="0" borderId="0"/>
    <xf numFmtId="0" fontId="174" fillId="0" borderId="34" applyNumberFormat="0" applyFill="0" applyAlignment="0" applyProtection="0"/>
    <xf numFmtId="0" fontId="178" fillId="0" borderId="36" applyNumberFormat="0" applyFill="0" applyAlignment="0" applyProtection="0"/>
    <xf numFmtId="0" fontId="29" fillId="0" borderId="0"/>
    <xf numFmtId="0" fontId="29" fillId="0" borderId="0"/>
    <xf numFmtId="0" fontId="108" fillId="0" borderId="39" applyNumberFormat="0" applyFill="0" applyAlignment="0" applyProtection="0"/>
    <xf numFmtId="0" fontId="108" fillId="0" borderId="0" applyNumberFormat="0" applyFill="0" applyBorder="0" applyAlignment="0" applyProtection="0"/>
    <xf numFmtId="0" fontId="201" fillId="44" borderId="0" applyNumberFormat="0" applyBorder="0" applyAlignment="0" applyProtection="0"/>
    <xf numFmtId="0" fontId="44" fillId="48" borderId="0" applyNumberFormat="0" applyBorder="0" applyAlignment="0" applyProtection="0"/>
    <xf numFmtId="0" fontId="45" fillId="13" borderId="19" applyNumberFormat="0" applyAlignment="0" applyProtection="0"/>
    <xf numFmtId="0" fontId="45" fillId="13" borderId="19" applyNumberFormat="0" applyAlignment="0" applyProtection="0"/>
    <xf numFmtId="0" fontId="45" fillId="13" borderId="19" applyNumberFormat="0" applyAlignment="0" applyProtection="0"/>
    <xf numFmtId="0" fontId="113" fillId="51" borderId="27" applyNumberFormat="0" applyAlignment="0" applyProtection="0"/>
    <xf numFmtId="0" fontId="89" fillId="0" borderId="31" applyNumberFormat="0" applyFill="0" applyAlignment="0" applyProtection="0"/>
    <xf numFmtId="171"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29" fillId="0"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5" fontId="9" fillId="0" borderId="0" applyFont="0" applyFill="0" applyBorder="0" applyAlignment="0" applyProtection="0"/>
    <xf numFmtId="0" fontId="29" fillId="0"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0" fontId="9" fillId="0"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0" fontId="9" fillId="0" borderId="0"/>
    <xf numFmtId="0" fontId="9" fillId="0" borderId="0"/>
    <xf numFmtId="0" fontId="19" fillId="108" borderId="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0" fontId="19" fillId="108" borderId="0"/>
    <xf numFmtId="0" fontId="9" fillId="0" borderId="0"/>
    <xf numFmtId="171" fontId="19" fillId="0" borderId="0" applyFont="0" applyFill="0" applyBorder="0" applyAlignment="0" applyProtection="0"/>
    <xf numFmtId="175" fontId="9" fillId="0" borderId="0" applyFont="0" applyFill="0" applyBorder="0" applyAlignment="0" applyProtection="0"/>
    <xf numFmtId="171" fontId="1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5"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52" fillId="51"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6" fillId="107"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9" fillId="0" borderId="0"/>
    <xf numFmtId="0" fontId="19" fillId="108" borderId="0"/>
    <xf numFmtId="0" fontId="8" fillId="0" borderId="0"/>
    <xf numFmtId="0" fontId="29" fillId="0" borderId="0"/>
    <xf numFmtId="0" fontId="29" fillId="0" borderId="0"/>
    <xf numFmtId="0" fontId="9" fillId="0" borderId="0"/>
    <xf numFmtId="0" fontId="9" fillId="0" borderId="0"/>
    <xf numFmtId="0" fontId="9" fillId="0" borderId="0"/>
    <xf numFmtId="0" fontId="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0" fontId="19" fillId="87" borderId="28"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175" fontId="9" fillId="0" borderId="0" applyFont="0" applyFill="0" applyBorder="0" applyAlignment="0" applyProtection="0"/>
    <xf numFmtId="0" fontId="25" fillId="0" borderId="0"/>
    <xf numFmtId="175" fontId="9" fillId="0" borderId="0" applyFont="0" applyFill="0" applyBorder="0" applyAlignment="0" applyProtection="0"/>
    <xf numFmtId="171" fontId="9" fillId="0" borderId="0" applyFont="0" applyFill="0" applyBorder="0" applyAlignment="0" applyProtection="0"/>
    <xf numFmtId="0" fontId="25" fillId="0" borderId="0"/>
    <xf numFmtId="171" fontId="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9" fillId="108" borderId="0"/>
    <xf numFmtId="0" fontId="29" fillId="0" borderId="0"/>
    <xf numFmtId="0" fontId="25" fillId="0" borderId="0"/>
    <xf numFmtId="171" fontId="5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9" fillId="0" borderId="0"/>
    <xf numFmtId="0" fontId="19" fillId="108" borderId="0"/>
    <xf numFmtId="0" fontId="29"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108" borderId="0"/>
    <xf numFmtId="0" fontId="9" fillId="0" borderId="0"/>
    <xf numFmtId="0" fontId="19" fillId="108" borderId="0"/>
    <xf numFmtId="0" fontId="19" fillId="108" borderId="0"/>
    <xf numFmtId="0" fontId="32" fillId="0" borderId="0"/>
    <xf numFmtId="0" fontId="29" fillId="0" borderId="0"/>
    <xf numFmtId="0" fontId="29" fillId="0" borderId="0"/>
    <xf numFmtId="0" fontId="29" fillId="0" borderId="0"/>
    <xf numFmtId="0" fontId="29" fillId="0" borderId="0"/>
    <xf numFmtId="0" fontId="32" fillId="0" borderId="0"/>
    <xf numFmtId="0" fontId="25" fillId="0" borderId="0"/>
    <xf numFmtId="0" fontId="32" fillId="0" borderId="0"/>
    <xf numFmtId="175" fontId="9" fillId="0" borderId="0" applyFont="0" applyFill="0" applyBorder="0" applyAlignment="0" applyProtection="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9" fillId="108" borderId="0"/>
    <xf numFmtId="0" fontId="9" fillId="0" borderId="0"/>
    <xf numFmtId="0" fontId="9" fillId="0" borderId="0"/>
    <xf numFmtId="0" fontId="9" fillId="0" borderId="0"/>
    <xf numFmtId="0" fontId="19" fillId="108" borderId="0"/>
    <xf numFmtId="0" fontId="8" fillId="0" borderId="0"/>
    <xf numFmtId="0" fontId="57" fillId="0" borderId="0"/>
    <xf numFmtId="0" fontId="19" fillId="108"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8" fillId="0" borderId="0"/>
    <xf numFmtId="0" fontId="19" fillId="108" borderId="0"/>
    <xf numFmtId="0" fontId="19" fillId="108" borderId="0"/>
    <xf numFmtId="0" fontId="9" fillId="0" borderId="0"/>
    <xf numFmtId="0" fontId="19" fillId="108" borderId="0"/>
    <xf numFmtId="0" fontId="9" fillId="0" borderId="0"/>
    <xf numFmtId="0" fontId="9" fillId="0" borderId="0"/>
    <xf numFmtId="0" fontId="19" fillId="108" borderId="0"/>
    <xf numFmtId="0" fontId="8" fillId="0" borderId="0"/>
    <xf numFmtId="0" fontId="9" fillId="0" borderId="0"/>
    <xf numFmtId="0" fontId="19" fillId="108" borderId="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29" fillId="0" borderId="0"/>
    <xf numFmtId="0" fontId="9" fillId="0" borderId="0"/>
    <xf numFmtId="0" fontId="29" fillId="0" borderId="0"/>
    <xf numFmtId="0" fontId="29" fillId="0" borderId="0"/>
    <xf numFmtId="0" fontId="8" fillId="0" borderId="0"/>
    <xf numFmtId="171" fontId="9" fillId="0" borderId="0" applyFont="0" applyFill="0" applyBorder="0" applyAlignment="0" applyProtection="0"/>
    <xf numFmtId="0" fontId="29" fillId="0" borderId="0"/>
    <xf numFmtId="0" fontId="9" fillId="0" borderId="0"/>
    <xf numFmtId="0" fontId="9" fillId="0" borderId="0"/>
    <xf numFmtId="0" fontId="19" fillId="108" borderId="0"/>
    <xf numFmtId="0" fontId="19" fillId="108" borderId="0"/>
    <xf numFmtId="0" fontId="8" fillId="0" borderId="0"/>
    <xf numFmtId="0" fontId="19" fillId="108"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9" fillId="0" borderId="0" applyFont="0" applyFill="0" applyBorder="0" applyAlignment="0" applyProtection="0"/>
    <xf numFmtId="0" fontId="19" fillId="108" borderId="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9" fillId="0" borderId="0"/>
    <xf numFmtId="0" fontId="29" fillId="0" borderId="0"/>
    <xf numFmtId="0" fontId="19" fillId="108" borderId="0"/>
    <xf numFmtId="0" fontId="19" fillId="108" borderId="0"/>
    <xf numFmtId="0" fontId="19" fillId="108"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1" fillId="16" borderId="23" applyNumberFormat="0" applyFont="0" applyAlignment="0" applyProtection="0"/>
    <xf numFmtId="0" fontId="57" fillId="45" borderId="42" applyNumberFormat="0" applyFont="0" applyAlignment="0" applyProtection="0"/>
    <xf numFmtId="0" fontId="56"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46" fillId="47" borderId="20" applyNumberFormat="0" applyAlignment="0" applyProtection="0"/>
    <xf numFmtId="0" fontId="146" fillId="56" borderId="43" applyNumberFormat="0" applyAlignment="0" applyProtection="0"/>
    <xf numFmtId="14" fontId="63" fillId="0" borderId="0">
      <alignment horizontal="center" wrapText="1"/>
      <protection locked="0"/>
    </xf>
    <xf numFmtId="16" fontId="63" fillId="0" borderId="0">
      <alignment horizontal="center" wrapText="1"/>
      <protection locked="0"/>
    </xf>
    <xf numFmtId="9" fontId="9"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215" fontId="150" fillId="0" borderId="0"/>
    <xf numFmtId="165" fontId="150" fillId="0" borderId="0"/>
    <xf numFmtId="215" fontId="150" fillId="0" borderId="0"/>
    <xf numFmtId="165" fontId="150" fillId="0" borderId="0"/>
    <xf numFmtId="220" fontId="159" fillId="0" borderId="0" applyNumberFormat="0" applyFill="0" applyBorder="0" applyAlignment="0" applyProtection="0">
      <alignment horizontal="left"/>
    </xf>
    <xf numFmtId="38" fontId="159" fillId="0" borderId="0"/>
    <xf numFmtId="0" fontId="159" fillId="0" borderId="0"/>
    <xf numFmtId="0" fontId="146" fillId="94" borderId="43" applyNumberFormat="0" applyAlignment="0" applyProtection="0"/>
    <xf numFmtId="0" fontId="202" fillId="56" borderId="43" applyNumberFormat="0" applyAlignment="0" applyProtection="0"/>
    <xf numFmtId="0" fontId="46" fillId="47" borderId="20" applyNumberFormat="0" applyAlignment="0" applyProtection="0"/>
    <xf numFmtId="4" fontId="19" fillId="107" borderId="28" applyNumberFormat="0" applyProtection="0">
      <alignment vertical="center"/>
    </xf>
    <xf numFmtId="4" fontId="19" fillId="107" borderId="28"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3" fillId="58" borderId="28" applyNumberFormat="0" applyProtection="0">
      <alignment vertical="center"/>
    </xf>
    <xf numFmtId="4" fontId="162" fillId="107" borderId="45" applyNumberFormat="0" applyProtection="0">
      <alignment vertical="center"/>
    </xf>
    <xf numFmtId="4" fontId="19" fillId="58" borderId="28"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0" fontId="164" fillId="107" borderId="45" applyNumberFormat="0" applyProtection="0">
      <alignment horizontal="left" vertical="top" indent="1"/>
    </xf>
    <xf numFmtId="0" fontId="161" fillId="107" borderId="45" applyNumberFormat="0" applyProtection="0">
      <alignment horizontal="left" vertical="top" indent="1"/>
    </xf>
    <xf numFmtId="4" fontId="19" fillId="61" borderId="28"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9" fillId="44" borderId="28" applyNumberFormat="0" applyProtection="0">
      <alignment horizontal="right" vertical="center"/>
    </xf>
    <xf numFmtId="4" fontId="57" fillId="44" borderId="45" applyNumberFormat="0" applyProtection="0">
      <alignment horizontal="right" vertical="center"/>
    </xf>
    <xf numFmtId="4" fontId="19" fillId="106" borderId="28" applyNumberFormat="0" applyProtection="0">
      <alignment horizontal="right" vertical="center"/>
    </xf>
    <xf numFmtId="4" fontId="57" fillId="43" borderId="45" applyNumberFormat="0" applyProtection="0">
      <alignment horizontal="right" vertical="center"/>
    </xf>
    <xf numFmtId="4" fontId="19" fillId="77" borderId="46" applyNumberFormat="0" applyProtection="0">
      <alignment horizontal="right" vertical="center"/>
    </xf>
    <xf numFmtId="4" fontId="57" fillId="77" borderId="45" applyNumberFormat="0" applyProtection="0">
      <alignment horizontal="right" vertical="center"/>
    </xf>
    <xf numFmtId="4" fontId="19" fillId="57" borderId="28" applyNumberFormat="0" applyProtection="0">
      <alignment horizontal="right" vertical="center"/>
    </xf>
    <xf numFmtId="4" fontId="57" fillId="57" borderId="45" applyNumberFormat="0" applyProtection="0">
      <alignment horizontal="right" vertical="center"/>
    </xf>
    <xf numFmtId="4" fontId="19" fillId="62" borderId="28" applyNumberFormat="0" applyProtection="0">
      <alignment horizontal="right" vertical="center"/>
    </xf>
    <xf numFmtId="4" fontId="57" fillId="62" borderId="45" applyNumberFormat="0" applyProtection="0">
      <alignment horizontal="right" vertical="center"/>
    </xf>
    <xf numFmtId="4" fontId="19" fillId="90" borderId="28" applyNumberFormat="0" applyProtection="0">
      <alignment horizontal="right" vertical="center"/>
    </xf>
    <xf numFmtId="4" fontId="57" fillId="90" borderId="45" applyNumberFormat="0" applyProtection="0">
      <alignment horizontal="right" vertical="center"/>
    </xf>
    <xf numFmtId="4" fontId="19" fillId="54" borderId="28" applyNumberFormat="0" applyProtection="0">
      <alignment horizontal="right" vertical="center"/>
    </xf>
    <xf numFmtId="4" fontId="57" fillId="54" borderId="45" applyNumberFormat="0" applyProtection="0">
      <alignment horizontal="right" vertical="center"/>
    </xf>
    <xf numFmtId="4" fontId="19" fillId="92" borderId="28" applyNumberFormat="0" applyProtection="0">
      <alignment horizontal="right" vertical="center"/>
    </xf>
    <xf numFmtId="4" fontId="57" fillId="92" borderId="45" applyNumberFormat="0" applyProtection="0">
      <alignment horizontal="right" vertical="center"/>
    </xf>
    <xf numFmtId="4" fontId="19" fillId="55" borderId="28" applyNumberFormat="0" applyProtection="0">
      <alignment horizontal="right" vertical="center"/>
    </xf>
    <xf numFmtId="4" fontId="57" fillId="55" borderId="45" applyNumberFormat="0" applyProtection="0">
      <alignment horizontal="right" vertical="center"/>
    </xf>
    <xf numFmtId="4" fontId="19" fillId="115" borderId="46" applyNumberFormat="0" applyProtection="0">
      <alignment horizontal="left" vertical="center" indent="1"/>
    </xf>
    <xf numFmtId="4" fontId="161" fillId="115" borderId="47" applyNumberFormat="0" applyProtection="0">
      <alignment horizontal="left" vertical="center" indent="1"/>
    </xf>
    <xf numFmtId="4" fontId="9" fillId="53" borderId="46" applyNumberFormat="0" applyProtection="0">
      <alignment horizontal="left" vertical="center" indent="1"/>
    </xf>
    <xf numFmtId="4" fontId="57" fillId="116" borderId="0" applyNumberFormat="0" applyProtection="0">
      <alignment horizontal="left" vertical="center" indent="1"/>
    </xf>
    <xf numFmtId="4" fontId="9" fillId="53" borderId="46" applyNumberFormat="0" applyProtection="0">
      <alignment horizontal="left" vertical="center" indent="1"/>
    </xf>
    <xf numFmtId="4" fontId="165" fillId="53" borderId="0" applyNumberFormat="0" applyProtection="0">
      <alignment horizontal="left" vertical="center" indent="1"/>
    </xf>
    <xf numFmtId="4" fontId="19" fillId="41" borderId="28"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175" fontId="9" fillId="0" borderId="0" applyFont="0" applyFill="0" applyBorder="0" applyAlignment="0" applyProtection="0"/>
    <xf numFmtId="175" fontId="9" fillId="0" borderId="0" applyFont="0" applyFill="0" applyBorder="0" applyAlignment="0" applyProtection="0"/>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47" borderId="57" applyNumberFormat="0">
      <protection locked="0"/>
    </xf>
    <xf numFmtId="0" fontId="9" fillId="47" borderId="41" applyNumberFormat="0">
      <protection locked="0"/>
    </xf>
    <xf numFmtId="0" fontId="19" fillId="47" borderId="57" applyNumberFormat="0">
      <protection locked="0"/>
    </xf>
    <xf numFmtId="0" fontId="30" fillId="53" borderId="58" applyBorder="0"/>
    <xf numFmtId="4" fontId="166" fillId="45" borderId="45" applyNumberFormat="0" applyProtection="0">
      <alignment vertical="center"/>
    </xf>
    <xf numFmtId="4" fontId="57" fillId="45" borderId="45" applyNumberFormat="0" applyProtection="0">
      <alignment vertical="center"/>
    </xf>
    <xf numFmtId="4" fontId="163" fillId="104" borderId="41" applyNumberFormat="0" applyProtection="0">
      <alignment vertical="center"/>
    </xf>
    <xf numFmtId="4" fontId="191" fillId="45" borderId="45" applyNumberFormat="0" applyProtection="0">
      <alignment vertical="center"/>
    </xf>
    <xf numFmtId="4" fontId="166" fillId="56" borderId="45" applyNumberFormat="0" applyProtection="0">
      <alignment horizontal="left" vertical="center" indent="1"/>
    </xf>
    <xf numFmtId="4" fontId="57" fillId="45" borderId="45" applyNumberFormat="0" applyProtection="0">
      <alignment horizontal="left" vertical="center" indent="1"/>
    </xf>
    <xf numFmtId="0" fontId="166" fillId="45" borderId="45" applyNumberFormat="0" applyProtection="0">
      <alignment horizontal="left" vertical="top" indent="1"/>
    </xf>
    <xf numFmtId="0" fontId="57" fillId="45" borderId="45" applyNumberFormat="0" applyProtection="0">
      <alignment horizontal="left" vertical="top" indent="1"/>
    </xf>
    <xf numFmtId="4" fontId="19" fillId="0" borderId="28"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163" fillId="6" borderId="28" applyNumberFormat="0" applyProtection="0">
      <alignment horizontal="right" vertical="center"/>
    </xf>
    <xf numFmtId="4" fontId="191" fillId="116" borderId="45" applyNumberFormat="0" applyProtection="0">
      <alignment horizontal="right" vertical="center"/>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0" fontId="166" fillId="41" borderId="45" applyNumberFormat="0" applyProtection="0">
      <alignment horizontal="left" vertical="top" indent="1"/>
    </xf>
    <xf numFmtId="0" fontId="57" fillId="41" borderId="45" applyNumberFormat="0" applyProtection="0">
      <alignment horizontal="left" vertical="top" indent="1"/>
    </xf>
    <xf numFmtId="4" fontId="167" fillId="105" borderId="46" applyNumberFormat="0" applyProtection="0">
      <alignment horizontal="left" vertical="center" indent="1"/>
    </xf>
    <xf numFmtId="4" fontId="192" fillId="105" borderId="0" applyNumberFormat="0" applyProtection="0">
      <alignment horizontal="left" vertical="center" indent="1"/>
    </xf>
    <xf numFmtId="0" fontId="19" fillId="119" borderId="41"/>
    <xf numFmtId="4" fontId="168" fillId="47" borderId="28" applyNumberFormat="0" applyProtection="0">
      <alignment horizontal="right" vertical="center"/>
    </xf>
    <xf numFmtId="4" fontId="190" fillId="116" borderId="45" applyNumberFormat="0" applyProtection="0">
      <alignment horizontal="right" vertical="center"/>
    </xf>
    <xf numFmtId="40" fontId="169" fillId="0" borderId="0" applyBorder="0">
      <alignment horizontal="right"/>
    </xf>
    <xf numFmtId="0" fontId="169" fillId="0" borderId="0" applyBorder="0">
      <alignment horizontal="right"/>
    </xf>
    <xf numFmtId="0" fontId="193" fillId="0" borderId="0" applyNumberFormat="0" applyFill="0" applyBorder="0" applyAlignment="0" applyProtection="0"/>
    <xf numFmtId="0" fontId="203" fillId="0" borderId="0" applyNumberFormat="0" applyFill="0" applyBorder="0" applyAlignment="0" applyProtection="0"/>
    <xf numFmtId="0" fontId="187" fillId="0" borderId="0" applyNumberFormat="0" applyFill="0" applyBorder="0" applyAlignment="0" applyProtection="0"/>
    <xf numFmtId="0" fontId="49" fillId="0" borderId="0" applyNumberFormat="0" applyFill="0" applyBorder="0" applyAlignment="0" applyProtection="0"/>
    <xf numFmtId="0" fontId="204" fillId="0" borderId="0" applyNumberFormat="0" applyFill="0" applyBorder="0" applyAlignment="0" applyProtection="0"/>
    <xf numFmtId="0" fontId="50" fillId="0" borderId="0" applyNumberFormat="0" applyFill="0" applyBorder="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19" fillId="0" borderId="33" applyNumberFormat="0" applyFill="0" applyAlignment="0" applyProtection="0"/>
    <xf numFmtId="0" fontId="174" fillId="0" borderId="34" applyNumberFormat="0" applyFill="0" applyAlignment="0" applyProtection="0"/>
    <xf numFmtId="0" fontId="121" fillId="0" borderId="48" applyNumberFormat="0" applyFill="0" applyAlignment="0" applyProtection="0"/>
    <xf numFmtId="0" fontId="178" fillId="0" borderId="36" applyNumberFormat="0" applyFill="0" applyAlignment="0" applyProtection="0"/>
    <xf numFmtId="0" fontId="107" fillId="0" borderId="49" applyNumberFormat="0" applyFill="0" applyAlignment="0" applyProtection="0"/>
    <xf numFmtId="0" fontId="108" fillId="0" borderId="39" applyNumberFormat="0" applyFill="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193" fontId="104" fillId="0" borderId="50">
      <protection locked="0"/>
    </xf>
    <xf numFmtId="4" fontId="57" fillId="116" borderId="0" applyNumberFormat="0" applyProtection="0">
      <alignment horizontal="left" vertical="center" indent="1"/>
    </xf>
    <xf numFmtId="0" fontId="105" fillId="0" borderId="56" applyNumberFormat="0" applyFill="0" applyAlignment="0" applyProtection="0"/>
    <xf numFmtId="0" fontId="2" fillId="0" borderId="51"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9" fillId="0" borderId="0"/>
    <xf numFmtId="0" fontId="181" fillId="0" borderId="51" applyNumberFormat="0" applyFill="0" applyAlignment="0" applyProtection="0"/>
    <xf numFmtId="171" fontId="8" fillId="0" borderId="0" applyFont="0" applyFill="0" applyBorder="0" applyAlignment="0" applyProtection="0"/>
    <xf numFmtId="193" fontId="104" fillId="0" borderId="50">
      <protection locked="0"/>
    </xf>
    <xf numFmtId="0" fontId="105" fillId="0" borderId="59" applyNumberFormat="0" applyFill="0" applyAlignment="0" applyProtection="0"/>
    <xf numFmtId="0" fontId="105" fillId="0" borderId="56" applyNumberFormat="0" applyFill="0" applyAlignment="0" applyProtection="0"/>
    <xf numFmtId="193" fontId="104" fillId="0" borderId="50">
      <protection locked="0"/>
    </xf>
    <xf numFmtId="0" fontId="49" fillId="0" borderId="0" applyNumberFormat="0" applyFill="0" applyBorder="0" applyAlignment="0" applyProtection="0"/>
    <xf numFmtId="0" fontId="25" fillId="0" borderId="0"/>
    <xf numFmtId="0" fontId="25" fillId="0" borderId="0"/>
    <xf numFmtId="0" fontId="19" fillId="116" borderId="45" applyNumberFormat="0" applyProtection="0">
      <alignment horizontal="left" vertical="top" indent="1"/>
    </xf>
    <xf numFmtId="0" fontId="25"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38" fillId="20" borderId="0" applyNumberFormat="0" applyBorder="0" applyAlignment="0" applyProtection="0"/>
    <xf numFmtId="0" fontId="38" fillId="36" borderId="0" applyNumberFormat="0" applyBorder="0" applyAlignment="0" applyProtection="0"/>
    <xf numFmtId="0" fontId="43" fillId="10" borderId="0" applyNumberFormat="0" applyBorder="0" applyAlignment="0" applyProtection="0"/>
    <xf numFmtId="0" fontId="47" fillId="14" borderId="19" applyNumberFormat="0" applyAlignment="0" applyProtection="0"/>
    <xf numFmtId="0" fontId="8" fillId="0" borderId="0"/>
    <xf numFmtId="0" fontId="29" fillId="0" borderId="0"/>
    <xf numFmtId="0" fontId="38" fillId="17" borderId="0" applyNumberFormat="0" applyBorder="0" applyAlignment="0" applyProtection="0"/>
    <xf numFmtId="0" fontId="38" fillId="29" borderId="0" applyNumberFormat="0" applyBorder="0" applyAlignment="0" applyProtection="0"/>
    <xf numFmtId="0" fontId="38" fillId="37" borderId="0" applyNumberFormat="0" applyBorder="0" applyAlignment="0" applyProtection="0"/>
    <xf numFmtId="0" fontId="29" fillId="0" borderId="0"/>
    <xf numFmtId="0" fontId="44" fillId="11" borderId="0" applyNumberFormat="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0" fontId="8" fillId="16" borderId="23" applyNumberFormat="0" applyFont="0" applyAlignment="0" applyProtection="0"/>
    <xf numFmtId="0" fontId="46" fillId="14" borderId="20" applyNumberFormat="0" applyAlignment="0" applyProtection="0"/>
    <xf numFmtId="0" fontId="2" fillId="0" borderId="24" applyNumberFormat="0" applyFill="0" applyAlignment="0" applyProtection="0"/>
    <xf numFmtId="0" fontId="8" fillId="0" borderId="0"/>
    <xf numFmtId="0" fontId="25"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193" fontId="104" fillId="0" borderId="50">
      <protection locked="0"/>
    </xf>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57" fillId="116" borderId="45" applyNumberFormat="0" applyProtection="0">
      <alignment horizontal="right" vertical="center"/>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9" fillId="41" borderId="45"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19" fillId="101" borderId="28" applyNumberFormat="0" applyProtection="0">
      <alignment horizontal="left" vertical="center" indent="1"/>
    </xf>
    <xf numFmtId="9" fontId="25" fillId="0" borderId="0" applyFont="0" applyFill="0" applyBorder="0" applyAlignment="0" applyProtection="0"/>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171" fontId="8" fillId="0" borderId="0" applyFont="0" applyFill="0" applyBorder="0" applyAlignment="0" applyProtection="0"/>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175" fontId="9" fillId="0" borderId="0" applyFont="0" applyFill="0" applyBorder="0" applyAlignment="0" applyProtection="0"/>
    <xf numFmtId="0" fontId="51" fillId="0" borderId="0" applyNumberFormat="0" applyFill="0" applyBorder="0" applyAlignment="0" applyProtection="0"/>
    <xf numFmtId="0" fontId="25" fillId="0" borderId="0"/>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0" fontId="194" fillId="51" borderId="0" applyNumberFormat="0" applyBorder="0" applyAlignment="0" applyProtection="0"/>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9" fillId="0" borderId="0"/>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9" fontId="3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108" borderId="0"/>
    <xf numFmtId="0" fontId="19" fillId="108" borderId="0"/>
    <xf numFmtId="0" fontId="19" fillId="108" borderId="0"/>
    <xf numFmtId="0" fontId="19" fillId="108" borderId="0"/>
    <xf numFmtId="0" fontId="19" fillId="108" borderId="0"/>
    <xf numFmtId="171" fontId="19" fillId="0" borderId="0" applyFont="0" applyFill="0" applyBorder="0" applyAlignment="0" applyProtection="0"/>
    <xf numFmtId="175" fontId="9" fillId="0" borderId="0" applyFont="0" applyFill="0" applyBorder="0" applyAlignment="0" applyProtection="0"/>
    <xf numFmtId="0" fontId="6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175"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32" fillId="0" borderId="0"/>
    <xf numFmtId="0" fontId="127" fillId="87" borderId="0" applyNumberFormat="0" applyBorder="0" applyAlignment="0" applyProtection="0"/>
    <xf numFmtId="0" fontId="29" fillId="0" borderId="0"/>
    <xf numFmtId="0" fontId="29" fillId="0" borderId="0"/>
    <xf numFmtId="0" fontId="29" fillId="0" borderId="0"/>
    <xf numFmtId="9" fontId="32" fillId="0" borderId="0" applyFont="0" applyFill="0" applyBorder="0" applyAlignment="0" applyProtection="0"/>
    <xf numFmtId="0" fontId="29" fillId="0" borderId="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9" fontId="9" fillId="0" borderId="0" applyFont="0" applyFill="0" applyBorder="0" applyAlignment="0" applyProtection="0"/>
    <xf numFmtId="0" fontId="29" fillId="0" borderId="0"/>
    <xf numFmtId="0" fontId="29" fillId="0" borderId="0"/>
    <xf numFmtId="0" fontId="29" fillId="0" borderId="0"/>
    <xf numFmtId="194" fontId="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112" fillId="88" borderId="28" applyNumberFormat="0" applyAlignment="0" applyProtection="0"/>
    <xf numFmtId="0" fontId="112" fillId="88" borderId="28" applyNumberFormat="0" applyAlignment="0" applyProtection="0"/>
    <xf numFmtId="0" fontId="61" fillId="9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9" fillId="0" borderId="0"/>
    <xf numFmtId="0" fontId="19" fillId="108" borderId="0"/>
    <xf numFmtId="0" fontId="61" fillId="84" borderId="0" applyNumberFormat="0" applyBorder="0" applyAlignment="0" applyProtection="0"/>
    <xf numFmtId="0" fontId="9" fillId="0" borderId="0"/>
    <xf numFmtId="0" fontId="9" fillId="0" borderId="0"/>
    <xf numFmtId="0" fontId="61" fillId="82" borderId="0" applyNumberFormat="0" applyBorder="0" applyAlignment="0" applyProtection="0"/>
    <xf numFmtId="0" fontId="61" fillId="82" borderId="0" applyNumberFormat="0" applyBorder="0" applyAlignment="0" applyProtection="0"/>
    <xf numFmtId="0" fontId="19" fillId="108" borderId="0"/>
    <xf numFmtId="0" fontId="29" fillId="0" borderId="0"/>
    <xf numFmtId="0" fontId="29" fillId="0" borderId="0"/>
    <xf numFmtId="0" fontId="61" fillId="71" borderId="0" applyNumberFormat="0" applyBorder="0" applyAlignment="0" applyProtection="0"/>
    <xf numFmtId="0" fontId="61" fillId="71" borderId="0" applyNumberFormat="0" applyBorder="0" applyAlignment="0" applyProtection="0"/>
    <xf numFmtId="0" fontId="29" fillId="0" borderId="0"/>
    <xf numFmtId="0" fontId="29" fillId="0" borderId="0"/>
    <xf numFmtId="0" fontId="61" fillId="63" borderId="0" applyNumberFormat="0" applyBorder="0" applyAlignment="0" applyProtection="0"/>
    <xf numFmtId="0" fontId="29" fillId="0" borderId="0"/>
    <xf numFmtId="0" fontId="107" fillId="0" borderId="0" applyNumberFormat="0" applyFill="0" applyBorder="0" applyAlignment="0" applyProtection="0"/>
    <xf numFmtId="0" fontId="19" fillId="108" borderId="0"/>
    <xf numFmtId="0" fontId="19" fillId="108" borderId="0"/>
    <xf numFmtId="0" fontId="8" fillId="0" borderId="0"/>
    <xf numFmtId="0" fontId="19" fillId="108" borderId="0"/>
    <xf numFmtId="0" fontId="66" fillId="0" borderId="30" applyNumberFormat="0" applyFill="0" applyAlignment="0" applyProtection="0"/>
    <xf numFmtId="0" fontId="88" fillId="84" borderId="29" applyNumberFormat="0" applyAlignment="0" applyProtection="0"/>
    <xf numFmtId="0" fontId="88" fillId="84" borderId="29" applyNumberFormat="0" applyAlignment="0" applyProtection="0"/>
    <xf numFmtId="0" fontId="83" fillId="94" borderId="28" applyNumberFormat="0" applyAlignment="0" applyProtection="0"/>
    <xf numFmtId="0" fontId="19" fillId="108" borderId="0"/>
    <xf numFmtId="0" fontId="19" fillId="108" borderId="0"/>
    <xf numFmtId="0" fontId="8"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19" fillId="108" borderId="0"/>
    <xf numFmtId="0" fontId="19" fillId="108" borderId="0"/>
    <xf numFmtId="0" fontId="9" fillId="0" borderId="0"/>
    <xf numFmtId="0" fontId="11" fillId="80" borderId="0" applyNumberFormat="0" applyBorder="0" applyAlignment="0" applyProtection="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9" fillId="0" borderId="0"/>
    <xf numFmtId="0" fontId="19" fillId="108" borderId="0"/>
    <xf numFmtId="0" fontId="9" fillId="0" borderId="0"/>
    <xf numFmtId="0" fontId="9" fillId="0" borderId="0"/>
    <xf numFmtId="9" fontId="8" fillId="0" borderId="0" applyFont="0" applyFill="0" applyBorder="0" applyAlignment="0" applyProtection="0"/>
    <xf numFmtId="171"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0" fontId="29" fillId="0" borderId="0"/>
    <xf numFmtId="171" fontId="8" fillId="0" borderId="0" applyFont="0" applyFill="0" applyBorder="0" applyAlignment="0" applyProtection="0"/>
    <xf numFmtId="0" fontId="8" fillId="0" borderId="0"/>
    <xf numFmtId="0" fontId="8" fillId="0" borderId="0"/>
    <xf numFmtId="0" fontId="8"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101" borderId="28" applyNumberFormat="0" applyProtection="0">
      <alignment horizontal="left" vertical="center"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0" borderId="0"/>
    <xf numFmtId="0" fontId="19" fillId="53" borderId="45" applyNumberFormat="0" applyProtection="0">
      <alignment horizontal="left" vertical="top" indent="1"/>
    </xf>
    <xf numFmtId="0" fontId="19" fillId="101" borderId="28" applyNumberFormat="0" applyProtection="0">
      <alignment horizontal="left" vertical="center" indent="1"/>
    </xf>
    <xf numFmtId="9" fontId="32" fillId="0" borderId="0" applyFont="0" applyFill="0" applyBorder="0" applyAlignment="0" applyProtection="0"/>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0" fontId="19" fillId="108" borderId="0"/>
    <xf numFmtId="171" fontId="8" fillId="0" borderId="0" applyFont="0" applyFill="0" applyBorder="0" applyAlignment="0" applyProtection="0"/>
    <xf numFmtId="4" fontId="19" fillId="61" borderId="28" applyNumberFormat="0" applyProtection="0">
      <alignment horizontal="left" vertical="center" indent="1"/>
    </xf>
    <xf numFmtId="171" fontId="8" fillId="0" borderId="0" applyFont="0" applyFill="0" applyBorder="0" applyAlignment="0" applyProtection="0"/>
    <xf numFmtId="171" fontId="25"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9" fillId="0" borderId="0" applyFont="0" applyFill="0" applyBorder="0" applyAlignment="0" applyProtection="0"/>
    <xf numFmtId="171" fontId="9" fillId="0" borderId="0" applyFont="0" applyFill="0" applyBorder="0" applyAlignment="0" applyProtection="0"/>
    <xf numFmtId="171" fontId="1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171" fontId="8" fillId="0" borderId="0" applyFont="0" applyFill="0" applyBorder="0" applyAlignment="0" applyProtection="0"/>
    <xf numFmtId="171" fontId="8" fillId="0" borderId="0" applyFont="0" applyFill="0" applyBorder="0" applyAlignment="0" applyProtection="0"/>
    <xf numFmtId="171" fontId="25"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9"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56"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32"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194" fillId="51" borderId="0" applyNumberFormat="0" applyBorder="0" applyAlignment="0" applyProtection="0"/>
    <xf numFmtId="0" fontId="9" fillId="0" borderId="0"/>
    <xf numFmtId="19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56"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0" fontId="9" fillId="0" borderId="0"/>
    <xf numFmtId="0" fontId="19" fillId="108" borderId="0"/>
    <xf numFmtId="0" fontId="19" fillId="108" borderId="0"/>
    <xf numFmtId="0" fontId="19" fillId="108"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171" fontId="8" fillId="0" borderId="0" applyFont="0" applyFill="0" applyBorder="0" applyAlignment="0" applyProtection="0"/>
    <xf numFmtId="175" fontId="9" fillId="0" borderId="0" applyFont="0" applyFill="0" applyBorder="0" applyAlignment="0" applyProtection="0"/>
    <xf numFmtId="171" fontId="1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9" fillId="87" borderId="28" applyNumberFormat="0" applyFont="0" applyAlignment="0" applyProtection="0"/>
    <xf numFmtId="0" fontId="19" fillId="87" borderId="28"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1" fillId="0" borderId="0"/>
    <xf numFmtId="9" fontId="25"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9" fontId="134"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1"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171" fontId="8" fillId="0" borderId="0" applyFont="0" applyFill="0" applyBorder="0" applyAlignment="0" applyProtection="0"/>
    <xf numFmtId="171"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0" fontId="276" fillId="0" borderId="0"/>
    <xf numFmtId="43" fontId="8" fillId="0" borderId="0" applyFont="0" applyFill="0" applyBorder="0" applyAlignment="0" applyProtection="0"/>
  </cellStyleXfs>
  <cellXfs count="2364">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2" fontId="5" fillId="0" borderId="0" xfId="0" applyNumberFormat="1" applyFont="1"/>
    <xf numFmtId="176" fontId="5" fillId="0" borderId="0" xfId="53506" applyNumberFormat="1" applyFont="1" applyAlignment="1">
      <alignment horizontal="center"/>
    </xf>
    <xf numFmtId="176" fontId="5" fillId="0" borderId="0" xfId="53506" applyNumberFormat="1" applyFont="1" applyAlignment="1"/>
    <xf numFmtId="0" fontId="12" fillId="0" borderId="0" xfId="0" applyFont="1" applyAlignment="1">
      <alignment horizontal="center"/>
    </xf>
    <xf numFmtId="172" fontId="5" fillId="0" borderId="0" xfId="53496" applyNumberFormat="1" applyFont="1" applyAlignment="1">
      <alignment horizontal="center"/>
    </xf>
    <xf numFmtId="0" fontId="5" fillId="0" borderId="0" xfId="0" applyFont="1" applyAlignment="1">
      <alignment horizontal="left"/>
    </xf>
    <xf numFmtId="177"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2" fontId="5" fillId="0" borderId="3" xfId="53496" applyNumberFormat="1" applyFont="1" applyBorder="1" applyAlignment="1">
      <alignment horizontal="left"/>
    </xf>
    <xf numFmtId="9" fontId="5" fillId="0" borderId="3" xfId="53496" applyFont="1" applyBorder="1" applyAlignment="1">
      <alignment horizontal="left"/>
    </xf>
    <xf numFmtId="172" fontId="5" fillId="0" borderId="3" xfId="53496" applyNumberFormat="1" applyFont="1" applyFill="1" applyBorder="1" applyAlignment="1">
      <alignment horizontal="left"/>
    </xf>
    <xf numFmtId="0" fontId="12" fillId="8" borderId="0" xfId="0" applyFont="1" applyFill="1" applyAlignment="1">
      <alignment horizontal="center"/>
    </xf>
    <xf numFmtId="176" fontId="12" fillId="8" borderId="0" xfId="53506" applyNumberFormat="1" applyFont="1" applyFill="1" applyAlignment="1">
      <alignment horizontal="center"/>
    </xf>
    <xf numFmtId="1" fontId="12" fillId="0" borderId="0" xfId="0" applyNumberFormat="1" applyFont="1"/>
    <xf numFmtId="176" fontId="5" fillId="8" borderId="0" xfId="53506" applyNumberFormat="1" applyFont="1" applyFill="1" applyAlignment="1"/>
    <xf numFmtId="177" fontId="12" fillId="8" borderId="0" xfId="53496" applyNumberFormat="1" applyFont="1" applyFill="1" applyAlignment="1">
      <alignment horizontal="center"/>
    </xf>
    <xf numFmtId="176"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2" fontId="5" fillId="0" borderId="0" xfId="0" applyNumberFormat="1" applyFont="1" applyAlignment="1">
      <alignment horizontal="center"/>
    </xf>
    <xf numFmtId="172"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0" fontId="14" fillId="0" borderId="0" xfId="0" applyFont="1" applyAlignment="1">
      <alignment horizontal="left" vertical="center" wrapText="1"/>
    </xf>
    <xf numFmtId="0" fontId="21" fillId="0" borderId="0" xfId="1" applyFont="1"/>
    <xf numFmtId="0" fontId="22" fillId="0" borderId="0" xfId="0" applyFont="1"/>
    <xf numFmtId="0" fontId="20" fillId="0" borderId="0" xfId="0" applyFont="1"/>
    <xf numFmtId="0" fontId="20" fillId="0" borderId="0" xfId="0" applyFont="1" applyAlignment="1">
      <alignment horizontal="center"/>
    </xf>
    <xf numFmtId="0" fontId="23" fillId="0" borderId="0" xfId="0" applyFont="1"/>
    <xf numFmtId="0" fontId="35" fillId="0" borderId="0" xfId="0" applyFont="1"/>
    <xf numFmtId="0" fontId="35" fillId="0" borderId="4" xfId="0" applyFont="1" applyBorder="1" applyAlignment="1">
      <alignment vertical="center"/>
    </xf>
    <xf numFmtId="0" fontId="35" fillId="0" borderId="4" xfId="0" applyFont="1" applyBorder="1"/>
    <xf numFmtId="0" fontId="37" fillId="0" borderId="0" xfId="0" applyFont="1"/>
    <xf numFmtId="172" fontId="35" fillId="0" borderId="5" xfId="47" applyNumberFormat="1" applyFont="1" applyBorder="1" applyAlignment="1">
      <alignment horizontal="center" vertical="center"/>
    </xf>
    <xf numFmtId="0" fontId="38" fillId="0" borderId="0" xfId="0" applyFont="1"/>
    <xf numFmtId="0" fontId="3" fillId="0" borderId="0" xfId="1"/>
    <xf numFmtId="172" fontId="37" fillId="0" borderId="0" xfId="0" applyNumberFormat="1" applyFont="1"/>
    <xf numFmtId="181" fontId="34" fillId="3" borderId="1" xfId="0" quotePrefix="1" applyNumberFormat="1" applyFont="1" applyFill="1" applyBorder="1" applyAlignment="1">
      <alignment horizontal="left" vertical="center" wrapText="1"/>
    </xf>
    <xf numFmtId="0" fontId="35" fillId="0" borderId="3" xfId="28" applyFont="1" applyBorder="1" applyAlignment="1">
      <alignment vertical="center" wrapText="1"/>
    </xf>
    <xf numFmtId="172" fontId="37" fillId="0" borderId="3" xfId="0" applyNumberFormat="1" applyFont="1" applyBorder="1" applyAlignment="1">
      <alignment horizontal="center"/>
    </xf>
    <xf numFmtId="0" fontId="35" fillId="5" borderId="4" xfId="53493" applyFont="1" applyFill="1" applyBorder="1"/>
    <xf numFmtId="0" fontId="36" fillId="0" borderId="8" xfId="53493" applyFont="1" applyBorder="1" applyAlignment="1">
      <alignment horizontal="left" vertical="center" wrapText="1"/>
    </xf>
    <xf numFmtId="172" fontId="210" fillId="0" borderId="6" xfId="0" applyNumberFormat="1" applyFont="1" applyBorder="1" applyAlignment="1">
      <alignment horizontal="center" vertical="center"/>
    </xf>
    <xf numFmtId="0" fontId="35" fillId="0" borderId="0" xfId="53493" applyFont="1"/>
    <xf numFmtId="0" fontId="211" fillId="0" borderId="0" xfId="0" applyFont="1"/>
    <xf numFmtId="172" fontId="36" fillId="0" borderId="0" xfId="47" applyNumberFormat="1" applyFont="1" applyAlignment="1">
      <alignment horizontal="center" vertical="center"/>
    </xf>
    <xf numFmtId="0" fontId="34" fillId="0" borderId="0" xfId="0" applyFont="1" applyAlignment="1">
      <alignment vertical="center"/>
    </xf>
    <xf numFmtId="0" fontId="212" fillId="0" borderId="0" xfId="0" applyFont="1" applyAlignment="1">
      <alignment horizontal="center"/>
    </xf>
    <xf numFmtId="0" fontId="213" fillId="0" borderId="0" xfId="0" applyFont="1" applyAlignment="1">
      <alignment horizontal="center"/>
    </xf>
    <xf numFmtId="0" fontId="211" fillId="0" borderId="0" xfId="0" applyFont="1" applyAlignment="1">
      <alignment vertical="center"/>
    </xf>
    <xf numFmtId="3" fontId="35" fillId="0" borderId="0" xfId="0" applyNumberFormat="1" applyFont="1"/>
    <xf numFmtId="3" fontId="211" fillId="0" borderId="0" xfId="0" applyNumberFormat="1" applyFont="1"/>
    <xf numFmtId="0" fontId="216" fillId="0" borderId="0" xfId="0" applyFont="1"/>
    <xf numFmtId="0" fontId="16" fillId="3" borderId="60" xfId="0" applyFont="1" applyFill="1" applyBorder="1"/>
    <xf numFmtId="0" fontId="15" fillId="3" borderId="60" xfId="0" applyFont="1" applyFill="1" applyBorder="1"/>
    <xf numFmtId="0" fontId="17" fillId="3" borderId="60" xfId="0" applyFont="1" applyFill="1" applyBorder="1"/>
    <xf numFmtId="0" fontId="6" fillId="3" borderId="60" xfId="0" applyFont="1" applyFill="1" applyBorder="1"/>
    <xf numFmtId="0" fontId="7" fillId="3" borderId="60" xfId="0" applyFont="1" applyFill="1" applyBorder="1" applyAlignment="1">
      <alignment horizontal="center"/>
    </xf>
    <xf numFmtId="3" fontId="0" fillId="0" borderId="0" xfId="0" applyNumberFormat="1"/>
    <xf numFmtId="0" fontId="0" fillId="7" borderId="0" xfId="0" applyFill="1"/>
    <xf numFmtId="0" fontId="38" fillId="7" borderId="0" xfId="0" applyFont="1" applyFill="1"/>
    <xf numFmtId="0" fontId="34" fillId="3" borderId="1" xfId="0" quotePrefix="1" applyFont="1" applyFill="1" applyBorder="1" applyAlignment="1">
      <alignment horizontal="left" vertical="center"/>
    </xf>
    <xf numFmtId="0" fontId="0" fillId="5" borderId="0" xfId="0" applyFill="1"/>
    <xf numFmtId="0" fontId="8" fillId="0" borderId="0" xfId="0" applyFont="1"/>
    <xf numFmtId="3" fontId="22" fillId="0" borderId="0" xfId="0" applyNumberFormat="1" applyFont="1"/>
    <xf numFmtId="0" fontId="219" fillId="0" borderId="0" xfId="0" applyFont="1"/>
    <xf numFmtId="0" fontId="33" fillId="0" borderId="0" xfId="0" applyFont="1"/>
    <xf numFmtId="0" fontId="216" fillId="5" borderId="4" xfId="7828" applyNumberFormat="1" applyFont="1" applyFill="1" applyBorder="1" applyAlignment="1">
      <alignment horizontal="left" vertical="center"/>
    </xf>
    <xf numFmtId="0" fontId="216" fillId="5" borderId="4" xfId="0" applyFont="1" applyFill="1" applyBorder="1"/>
    <xf numFmtId="0" fontId="220" fillId="5" borderId="4" xfId="7828" applyNumberFormat="1" applyFont="1" applyFill="1" applyBorder="1" applyAlignment="1">
      <alignment horizontal="center" vertical="center"/>
    </xf>
    <xf numFmtId="0" fontId="220" fillId="9" borderId="4" xfId="3" applyFont="1" applyFill="1" applyBorder="1" applyAlignment="1">
      <alignment horizontal="left"/>
    </xf>
    <xf numFmtId="0" fontId="220" fillId="5" borderId="0" xfId="7828" applyNumberFormat="1" applyFont="1" applyFill="1" applyBorder="1" applyAlignment="1">
      <alignment horizontal="left" vertical="center"/>
    </xf>
    <xf numFmtId="174" fontId="220" fillId="0" borderId="0" xfId="7828" applyNumberFormat="1" applyFont="1" applyBorder="1" applyAlignment="1">
      <alignment horizontal="left" vertical="center"/>
    </xf>
    <xf numFmtId="172" fontId="220" fillId="5" borderId="0" xfId="53496" applyNumberFormat="1" applyFont="1" applyFill="1" applyBorder="1" applyAlignment="1">
      <alignment horizontal="center" vertical="center" wrapText="1"/>
    </xf>
    <xf numFmtId="172" fontId="215" fillId="5" borderId="0" xfId="53496" applyNumberFormat="1" applyFont="1" applyFill="1" applyBorder="1" applyAlignment="1">
      <alignment horizontal="center" vertical="center" wrapText="1"/>
    </xf>
    <xf numFmtId="0" fontId="220" fillId="5" borderId="8" xfId="7828" applyNumberFormat="1" applyFont="1" applyFill="1" applyBorder="1" applyAlignment="1">
      <alignment horizontal="left" vertical="center"/>
    </xf>
    <xf numFmtId="14" fontId="34" fillId="3" borderId="4" xfId="37" applyNumberFormat="1" applyFont="1" applyFill="1" applyBorder="1" applyAlignment="1">
      <alignment horizontal="center" vertical="center"/>
    </xf>
    <xf numFmtId="14" fontId="34" fillId="3" borderId="5" xfId="37" applyNumberFormat="1" applyFont="1" applyFill="1" applyBorder="1" applyAlignment="1">
      <alignment horizontal="center" vertical="center"/>
    </xf>
    <xf numFmtId="0" fontId="0" fillId="0" borderId="0" xfId="47697" applyFont="1"/>
    <xf numFmtId="177" fontId="0" fillId="5" borderId="0" xfId="48927" applyNumberFormat="1" applyFont="1" applyFill="1" applyAlignment="1">
      <alignment horizontal="right"/>
    </xf>
    <xf numFmtId="171" fontId="0" fillId="5" borderId="0" xfId="49857" applyFont="1" applyFill="1" applyAlignment="1">
      <alignment horizontal="right"/>
    </xf>
    <xf numFmtId="0" fontId="215" fillId="0" borderId="0" xfId="0" applyFont="1"/>
    <xf numFmtId="0" fontId="23" fillId="5" borderId="0" xfId="0" applyFont="1" applyFill="1"/>
    <xf numFmtId="0" fontId="20" fillId="5" borderId="0" xfId="0" applyFont="1" applyFill="1"/>
    <xf numFmtId="179" fontId="34" fillId="3" borderId="4" xfId="38" applyNumberFormat="1" applyFont="1" applyFill="1" applyBorder="1" applyAlignment="1">
      <alignment horizontal="center" vertical="center" wrapText="1"/>
    </xf>
    <xf numFmtId="179" fontId="34" fillId="3" borderId="5" xfId="38" applyNumberFormat="1" applyFont="1" applyFill="1" applyBorder="1" applyAlignment="1">
      <alignment horizontal="center" vertical="center" wrapText="1"/>
    </xf>
    <xf numFmtId="0" fontId="36" fillId="5" borderId="4" xfId="0" applyFont="1" applyFill="1" applyBorder="1"/>
    <xf numFmtId="0" fontId="35" fillId="5" borderId="4" xfId="0" applyFont="1" applyFill="1" applyBorder="1"/>
    <xf numFmtId="0" fontId="35" fillId="5" borderId="0" xfId="0" applyFont="1" applyFill="1"/>
    <xf numFmtId="0" fontId="35" fillId="6" borderId="0" xfId="0" applyFont="1" applyFill="1"/>
    <xf numFmtId="0" fontId="35" fillId="5" borderId="4" xfId="0" applyFont="1" applyFill="1" applyBorder="1" applyAlignment="1">
      <alignment horizontal="left"/>
    </xf>
    <xf numFmtId="0" fontId="35" fillId="0" borderId="4" xfId="32" applyFont="1" applyBorder="1" applyAlignment="1">
      <alignment horizontal="left"/>
    </xf>
    <xf numFmtId="0" fontId="35" fillId="5" borderId="4" xfId="0" applyFont="1" applyFill="1" applyBorder="1" applyAlignment="1">
      <alignment horizontal="center"/>
    </xf>
    <xf numFmtId="0" fontId="220" fillId="0" borderId="0" xfId="0" applyFont="1" applyAlignment="1">
      <alignment horizontal="center"/>
    </xf>
    <xf numFmtId="0" fontId="36" fillId="5" borderId="0" xfId="0" applyFont="1" applyFill="1" applyAlignment="1">
      <alignment horizontal="center"/>
    </xf>
    <xf numFmtId="0" fontId="13" fillId="0" borderId="0" xfId="1" applyFont="1" applyFill="1" applyBorder="1"/>
    <xf numFmtId="0" fontId="226" fillId="3" borderId="1" xfId="1" applyFont="1" applyFill="1" applyBorder="1"/>
    <xf numFmtId="0" fontId="34" fillId="3" borderId="5" xfId="0" applyFont="1" applyFill="1" applyBorder="1" applyAlignment="1">
      <alignment horizontal="center" vertical="center"/>
    </xf>
    <xf numFmtId="222" fontId="35" fillId="0" borderId="4" xfId="53506" applyNumberFormat="1" applyFont="1" applyFill="1" applyBorder="1" applyAlignment="1">
      <alignment horizontal="center" vertical="center"/>
    </xf>
    <xf numFmtId="222" fontId="35" fillId="0" borderId="0" xfId="53506" applyNumberFormat="1" applyFont="1" applyFill="1" applyBorder="1" applyAlignment="1">
      <alignment horizontal="center" vertical="center"/>
    </xf>
    <xf numFmtId="222" fontId="35" fillId="0" borderId="5" xfId="53506" applyNumberFormat="1" applyFont="1" applyFill="1" applyBorder="1" applyAlignment="1">
      <alignment horizontal="center" vertical="center"/>
    </xf>
    <xf numFmtId="0" fontId="35" fillId="0" borderId="0" xfId="0" applyFont="1" applyAlignment="1">
      <alignment vertical="center"/>
    </xf>
    <xf numFmtId="0" fontId="34" fillId="3" borderId="4" xfId="0" quotePrefix="1" applyFont="1" applyFill="1" applyBorder="1"/>
    <xf numFmtId="1" fontId="34" fillId="3" borderId="4" xfId="14" applyNumberFormat="1" applyFont="1" applyFill="1" applyBorder="1" applyAlignment="1">
      <alignment horizontal="center" vertical="center"/>
    </xf>
    <xf numFmtId="1" fontId="34" fillId="3" borderId="0" xfId="14" applyNumberFormat="1" applyFont="1" applyFill="1" applyBorder="1" applyAlignment="1">
      <alignment horizontal="center" vertical="center"/>
    </xf>
    <xf numFmtId="0" fontId="2" fillId="0" borderId="0" xfId="0" applyFont="1"/>
    <xf numFmtId="222" fontId="36" fillId="0" borderId="4" xfId="53506" applyNumberFormat="1" applyFont="1" applyFill="1" applyBorder="1" applyAlignment="1">
      <alignment horizontal="center" vertical="center"/>
    </xf>
    <xf numFmtId="222" fontId="36" fillId="0" borderId="0" xfId="53506" applyNumberFormat="1" applyFont="1" applyFill="1" applyBorder="1" applyAlignment="1">
      <alignment horizontal="center" vertical="center"/>
    </xf>
    <xf numFmtId="0" fontId="36" fillId="2" borderId="4" xfId="0" applyFont="1" applyFill="1" applyBorder="1" applyAlignment="1">
      <alignment horizontal="left" vertical="center"/>
    </xf>
    <xf numFmtId="0" fontId="35" fillId="0" borderId="4" xfId="0" applyFont="1" applyBorder="1" applyAlignment="1">
      <alignment wrapText="1"/>
    </xf>
    <xf numFmtId="0" fontId="36" fillId="0" borderId="4" xfId="0" applyFont="1" applyBorder="1" applyAlignment="1">
      <alignment wrapText="1"/>
    </xf>
    <xf numFmtId="0" fontId="35" fillId="0" borderId="4" xfId="0" applyFont="1" applyBorder="1" applyAlignment="1">
      <alignment horizontal="left" vertical="center" wrapText="1"/>
    </xf>
    <xf numFmtId="0" fontId="36" fillId="0" borderId="4" xfId="0" applyFont="1" applyBorder="1" applyAlignment="1">
      <alignment horizontal="left" vertical="center"/>
    </xf>
    <xf numFmtId="0" fontId="36" fillId="0" borderId="8" xfId="0" applyFont="1" applyBorder="1" applyAlignment="1">
      <alignment horizontal="left" vertical="center" wrapText="1"/>
    </xf>
    <xf numFmtId="0" fontId="35" fillId="5" borderId="0" xfId="41" applyFont="1" applyFill="1" applyAlignment="1">
      <alignment horizontal="left" vertical="center"/>
    </xf>
    <xf numFmtId="0" fontId="35" fillId="5" borderId="0" xfId="41" applyFont="1" applyFill="1" applyAlignment="1">
      <alignment vertical="center"/>
    </xf>
    <xf numFmtId="0" fontId="233" fillId="0" borderId="0" xfId="0" applyFont="1"/>
    <xf numFmtId="0" fontId="37" fillId="0" borderId="0" xfId="39" applyFont="1"/>
    <xf numFmtId="0" fontId="3" fillId="0" borderId="0" xfId="1" applyFill="1" applyBorder="1"/>
    <xf numFmtId="0" fontId="214" fillId="0" borderId="0" xfId="1" applyFont="1" applyFill="1" applyBorder="1"/>
    <xf numFmtId="0" fontId="234" fillId="0" borderId="0" xfId="0" applyFont="1"/>
    <xf numFmtId="222" fontId="36" fillId="0" borderId="8" xfId="53506" applyNumberFormat="1" applyFont="1" applyFill="1" applyBorder="1" applyAlignment="1">
      <alignment horizontal="center" vertical="center"/>
    </xf>
    <xf numFmtId="222" fontId="36" fillId="0" borderId="7" xfId="53506" applyNumberFormat="1" applyFont="1" applyFill="1" applyBorder="1" applyAlignment="1">
      <alignment horizontal="center" vertical="center"/>
    </xf>
    <xf numFmtId="222" fontId="36" fillId="0" borderId="9" xfId="53506" applyNumberFormat="1" applyFont="1" applyFill="1" applyBorder="1" applyAlignment="1">
      <alignment horizontal="center" vertical="center"/>
    </xf>
    <xf numFmtId="172" fontId="35" fillId="0" borderId="4" xfId="27" applyNumberFormat="1" applyFont="1" applyFill="1" applyBorder="1" applyAlignment="1">
      <alignment horizontal="center" vertical="center"/>
    </xf>
    <xf numFmtId="172" fontId="35" fillId="0" borderId="5" xfId="27" applyNumberFormat="1" applyFont="1" applyFill="1" applyBorder="1" applyAlignment="1">
      <alignment horizontal="center" vertical="center"/>
    </xf>
    <xf numFmtId="0" fontId="36" fillId="2" borderId="3" xfId="26" applyFont="1" applyFill="1" applyBorder="1" applyAlignment="1">
      <alignment vertical="center"/>
    </xf>
    <xf numFmtId="0" fontId="35" fillId="2" borderId="4" xfId="0" applyFont="1" applyFill="1" applyBorder="1" applyAlignment="1">
      <alignment vertical="center"/>
    </xf>
    <xf numFmtId="0" fontId="36" fillId="2" borderId="8" xfId="0" applyFont="1" applyFill="1" applyBorder="1" applyAlignment="1">
      <alignment vertical="center"/>
    </xf>
    <xf numFmtId="0" fontId="35" fillId="2" borderId="0" xfId="0" applyFont="1" applyFill="1" applyAlignment="1">
      <alignment horizontal="left" vertical="center" wrapText="1"/>
    </xf>
    <xf numFmtId="172" fontId="35" fillId="2" borderId="0" xfId="0" applyNumberFormat="1" applyFont="1" applyFill="1" applyAlignment="1">
      <alignment horizontal="left" vertical="center" wrapText="1"/>
    </xf>
    <xf numFmtId="0" fontId="35" fillId="2" borderId="0" xfId="0" applyFont="1" applyFill="1" applyAlignment="1">
      <alignment vertical="center"/>
    </xf>
    <xf numFmtId="172" fontId="35" fillId="2" borderId="0" xfId="0" applyNumberFormat="1" applyFont="1" applyFill="1" applyAlignment="1">
      <alignment vertical="center"/>
    </xf>
    <xf numFmtId="172" fontId="37" fillId="0" borderId="0" xfId="53496" applyNumberFormat="1" applyFont="1"/>
    <xf numFmtId="172" fontId="36" fillId="0" borderId="8" xfId="0" applyNumberFormat="1" applyFont="1" applyBorder="1" applyAlignment="1">
      <alignment horizontal="center" vertical="center"/>
    </xf>
    <xf numFmtId="172" fontId="36" fillId="0" borderId="9" xfId="0" applyNumberFormat="1" applyFont="1" applyBorder="1" applyAlignment="1">
      <alignment horizontal="center" vertical="center"/>
    </xf>
    <xf numFmtId="0" fontId="36" fillId="0" borderId="1" xfId="0" applyFont="1" applyBorder="1" applyAlignment="1">
      <alignment vertical="center"/>
    </xf>
    <xf numFmtId="0" fontId="34" fillId="3" borderId="5" xfId="0" applyFont="1" applyFill="1" applyBorder="1" applyAlignment="1">
      <alignment horizontal="center"/>
    </xf>
    <xf numFmtId="0" fontId="36" fillId="0" borderId="6" xfId="0" applyFont="1" applyBorder="1" applyAlignment="1">
      <alignment horizontal="left" vertical="center"/>
    </xf>
    <xf numFmtId="0" fontId="217" fillId="0" borderId="0" xfId="0" applyFont="1"/>
    <xf numFmtId="0" fontId="35" fillId="0" borderId="6" xfId="0" applyFont="1" applyBorder="1" applyAlignment="1">
      <alignment horizontal="left" vertical="center"/>
    </xf>
    <xf numFmtId="0" fontId="35" fillId="0" borderId="4" xfId="0" applyFont="1" applyBorder="1" applyAlignment="1">
      <alignment horizontal="left" indent="1"/>
    </xf>
    <xf numFmtId="0" fontId="36" fillId="0" borderId="4" xfId="0" applyFont="1" applyBorder="1" applyAlignment="1">
      <alignment horizontal="left" indent="1"/>
    </xf>
    <xf numFmtId="0" fontId="35" fillId="0" borderId="4" xfId="0" applyFont="1" applyBorder="1" applyAlignment="1">
      <alignment horizontal="left" indent="2"/>
    </xf>
    <xf numFmtId="0" fontId="35" fillId="0" borderId="4" xfId="0" applyFont="1" applyBorder="1" applyAlignment="1">
      <alignment horizontal="left" vertical="center" indent="2"/>
    </xf>
    <xf numFmtId="17" fontId="34" fillId="3" borderId="4" xfId="0" quotePrefix="1" applyNumberFormat="1" applyFont="1" applyFill="1" applyBorder="1" applyAlignment="1">
      <alignment horizontal="center" vertical="center"/>
    </xf>
    <xf numFmtId="17" fontId="34" fillId="3" borderId="5" xfId="0" quotePrefix="1" applyNumberFormat="1" applyFont="1" applyFill="1" applyBorder="1" applyAlignment="1">
      <alignment horizontal="center" vertical="center"/>
    </xf>
    <xf numFmtId="0" fontId="35" fillId="0" borderId="4" xfId="0" applyFont="1" applyBorder="1" applyAlignment="1">
      <alignment horizontal="left" vertical="center"/>
    </xf>
    <xf numFmtId="0" fontId="36" fillId="5" borderId="8" xfId="53" applyFont="1" applyFill="1" applyBorder="1" applyAlignment="1">
      <alignment vertical="center"/>
    </xf>
    <xf numFmtId="0" fontId="35" fillId="0" borderId="3" xfId="26" applyFont="1" applyBorder="1" applyAlignment="1">
      <alignment vertical="center"/>
    </xf>
    <xf numFmtId="0" fontId="36" fillId="0" borderId="1" xfId="26" applyFont="1" applyBorder="1" applyAlignment="1">
      <alignment wrapText="1"/>
    </xf>
    <xf numFmtId="0" fontId="35" fillId="0" borderId="1" xfId="26" applyFont="1" applyBorder="1"/>
    <xf numFmtId="172" fontId="35" fillId="2" borderId="8" xfId="27" quotePrefix="1" applyNumberFormat="1" applyFont="1" applyFill="1" applyBorder="1" applyAlignment="1">
      <alignment horizontal="center"/>
    </xf>
    <xf numFmtId="10" fontId="35" fillId="2" borderId="9" xfId="27" quotePrefix="1" applyNumberFormat="1" applyFont="1" applyFill="1" applyBorder="1" applyAlignment="1">
      <alignment horizontal="center"/>
    </xf>
    <xf numFmtId="0" fontId="35" fillId="0" borderId="0" xfId="0" applyFont="1" applyAlignment="1">
      <alignment horizontal="left" vertical="center"/>
    </xf>
    <xf numFmtId="0" fontId="35" fillId="0" borderId="0" xfId="26" applyFont="1"/>
    <xf numFmtId="10" fontId="35" fillId="2" borderId="0" xfId="27" applyNumberFormat="1" applyFont="1" applyFill="1" applyBorder="1" applyAlignment="1">
      <alignment horizontal="center"/>
    </xf>
    <xf numFmtId="10" fontId="35" fillId="0" borderId="0" xfId="27" applyNumberFormat="1" applyFont="1" applyFill="1" applyBorder="1" applyAlignment="1">
      <alignment horizontal="center"/>
    </xf>
    <xf numFmtId="172" fontId="35" fillId="2" borderId="0" xfId="27" quotePrefix="1" applyNumberFormat="1" applyFont="1" applyFill="1" applyBorder="1" applyAlignment="1">
      <alignment horizontal="center"/>
    </xf>
    <xf numFmtId="10" fontId="35" fillId="2" borderId="0" xfId="27" quotePrefix="1" applyNumberFormat="1" applyFont="1" applyFill="1" applyBorder="1" applyAlignment="1">
      <alignment horizontal="center"/>
    </xf>
    <xf numFmtId="9" fontId="35" fillId="0" borderId="0" xfId="27" applyFont="1" applyFill="1"/>
    <xf numFmtId="174" fontId="35" fillId="0" borderId="0" xfId="27" applyNumberFormat="1" applyFont="1" applyFill="1"/>
    <xf numFmtId="0" fontId="3" fillId="0" borderId="0" xfId="1" applyBorder="1"/>
    <xf numFmtId="0" fontId="210" fillId="5" borderId="8" xfId="47697" applyFont="1" applyFill="1" applyBorder="1" applyAlignment="1">
      <alignment vertical="center" wrapText="1"/>
    </xf>
    <xf numFmtId="0" fontId="210" fillId="5" borderId="0" xfId="47697" applyFont="1" applyFill="1" applyAlignment="1">
      <alignment vertical="center" wrapText="1"/>
    </xf>
    <xf numFmtId="0" fontId="211" fillId="3" borderId="14" xfId="47697" applyFont="1" applyFill="1" applyBorder="1" applyAlignment="1">
      <alignment vertical="center" wrapText="1"/>
    </xf>
    <xf numFmtId="0" fontId="37" fillId="5" borderId="0" xfId="47697" applyFont="1" applyFill="1" applyAlignment="1">
      <alignment wrapText="1"/>
    </xf>
    <xf numFmtId="0" fontId="37" fillId="5" borderId="0" xfId="47697" applyFont="1" applyFill="1"/>
    <xf numFmtId="0" fontId="31" fillId="5" borderId="0" xfId="0" applyFont="1" applyFill="1" applyAlignment="1">
      <alignment vertical="center"/>
    </xf>
    <xf numFmtId="172" fontId="35" fillId="5" borderId="0" xfId="48927" applyNumberFormat="1" applyFont="1" applyFill="1" applyAlignment="1">
      <alignment horizontal="center" vertical="center"/>
    </xf>
    <xf numFmtId="0" fontId="37" fillId="0" borderId="0" xfId="47697" applyFont="1" applyAlignment="1">
      <alignment wrapText="1"/>
    </xf>
    <xf numFmtId="172" fontId="210" fillId="5" borderId="0" xfId="48927" applyNumberFormat="1" applyFont="1" applyFill="1" applyAlignment="1">
      <alignment horizontal="center" vertical="center"/>
    </xf>
    <xf numFmtId="0" fontId="37" fillId="0" borderId="0" xfId="47697" applyFont="1"/>
    <xf numFmtId="0" fontId="217" fillId="0" borderId="0" xfId="0" applyFont="1" applyAlignment="1">
      <alignment horizontal="center"/>
    </xf>
    <xf numFmtId="0" fontId="37" fillId="3" borderId="14" xfId="0" applyFont="1" applyFill="1" applyBorder="1"/>
    <xf numFmtId="0" fontId="206" fillId="0" borderId="4" xfId="0" applyFont="1" applyBorder="1"/>
    <xf numFmtId="0" fontId="35" fillId="2" borderId="4" xfId="0" applyFont="1" applyFill="1" applyBorder="1" applyAlignment="1">
      <alignment horizontal="center"/>
    </xf>
    <xf numFmtId="0" fontId="35" fillId="2" borderId="0" xfId="0" applyFont="1" applyFill="1" applyAlignment="1">
      <alignment horizontal="center"/>
    </xf>
    <xf numFmtId="49" fontId="34" fillId="3" borderId="11" xfId="0" applyNumberFormat="1" applyFont="1" applyFill="1" applyBorder="1" applyAlignment="1">
      <alignment horizontal="center" vertical="center" wrapText="1"/>
    </xf>
    <xf numFmtId="0" fontId="34" fillId="3" borderId="15" xfId="0" applyFont="1" applyFill="1" applyBorder="1" applyAlignment="1">
      <alignment horizontal="center" vertical="center" wrapText="1"/>
    </xf>
    <xf numFmtId="17" fontId="37" fillId="0" borderId="0" xfId="0" applyNumberFormat="1" applyFont="1"/>
    <xf numFmtId="169" fontId="215" fillId="0" borderId="0" xfId="0" applyNumberFormat="1" applyFont="1"/>
    <xf numFmtId="0" fontId="36" fillId="0" borderId="0" xfId="0" applyFont="1" applyAlignment="1">
      <alignment horizontal="center"/>
    </xf>
    <xf numFmtId="0" fontId="220" fillId="5" borderId="0" xfId="3" applyFont="1" applyFill="1" applyAlignment="1">
      <alignment horizontal="center"/>
    </xf>
    <xf numFmtId="0" fontId="220" fillId="0" borderId="0" xfId="3" applyFont="1"/>
    <xf numFmtId="0" fontId="236" fillId="0" borderId="0" xfId="0" applyFont="1"/>
    <xf numFmtId="0" fontId="220" fillId="0" borderId="0" xfId="3" applyFont="1" applyAlignment="1">
      <alignment horizontal="center"/>
    </xf>
    <xf numFmtId="0" fontId="221" fillId="0" borderId="0" xfId="3" applyFont="1" applyAlignment="1">
      <alignment horizontal="center" vertical="center"/>
    </xf>
    <xf numFmtId="1" fontId="221" fillId="0" borderId="0" xfId="9396" applyNumberFormat="1" applyFont="1" applyFill="1" applyBorder="1" applyAlignment="1">
      <alignment horizontal="center"/>
    </xf>
    <xf numFmtId="174" fontId="215" fillId="0" borderId="0" xfId="7828" applyNumberFormat="1" applyFont="1" applyFill="1" applyBorder="1" applyAlignment="1">
      <alignment horizontal="left" vertical="center"/>
    </xf>
    <xf numFmtId="224" fontId="215" fillId="5" borderId="4" xfId="7828" applyNumberFormat="1" applyFont="1" applyFill="1" applyBorder="1" applyAlignment="1">
      <alignment horizontal="center" vertical="center" wrapText="1"/>
    </xf>
    <xf numFmtId="224" fontId="215" fillId="5" borderId="0" xfId="7828" applyNumberFormat="1" applyFont="1" applyFill="1" applyBorder="1" applyAlignment="1">
      <alignment horizontal="center" vertical="center" wrapText="1"/>
    </xf>
    <xf numFmtId="224" fontId="215" fillId="5" borderId="5" xfId="7828" applyNumberFormat="1" applyFont="1" applyFill="1" applyBorder="1" applyAlignment="1">
      <alignment horizontal="center" vertical="center" wrapText="1"/>
    </xf>
    <xf numFmtId="173" fontId="215" fillId="0" borderId="0" xfId="7828" applyNumberFormat="1" applyFont="1" applyFill="1" applyBorder="1" applyAlignment="1">
      <alignment horizontal="left" vertical="center" wrapText="1"/>
    </xf>
    <xf numFmtId="0" fontId="216" fillId="0" borderId="0" xfId="0" applyFont="1" applyAlignment="1">
      <alignment horizontal="left"/>
    </xf>
    <xf numFmtId="224" fontId="220" fillId="5" borderId="4" xfId="7828" applyNumberFormat="1" applyFont="1" applyFill="1" applyBorder="1" applyAlignment="1">
      <alignment horizontal="center" vertical="center" wrapText="1"/>
    </xf>
    <xf numFmtId="224" fontId="220" fillId="5" borderId="0" xfId="7828" applyNumberFormat="1" applyFont="1" applyFill="1" applyBorder="1" applyAlignment="1">
      <alignment horizontal="center" vertical="center" wrapText="1"/>
    </xf>
    <xf numFmtId="173" fontId="222" fillId="0" borderId="0" xfId="0" applyNumberFormat="1" applyFont="1" applyAlignment="1">
      <alignment horizontal="left"/>
    </xf>
    <xf numFmtId="174" fontId="220" fillId="0" borderId="0" xfId="7828" applyNumberFormat="1" applyFont="1" applyFill="1" applyBorder="1" applyAlignment="1">
      <alignment horizontal="left" vertical="center"/>
    </xf>
    <xf numFmtId="0" fontId="236" fillId="5" borderId="0" xfId="0" applyFont="1" applyFill="1"/>
    <xf numFmtId="225" fontId="35" fillId="5" borderId="4" xfId="14" applyNumberFormat="1" applyFont="1" applyFill="1" applyBorder="1" applyAlignment="1">
      <alignment horizontal="center" vertical="center"/>
    </xf>
    <xf numFmtId="225" fontId="35" fillId="5" borderId="0" xfId="14" applyNumberFormat="1" applyFont="1" applyFill="1" applyBorder="1" applyAlignment="1">
      <alignment horizontal="center" vertical="center"/>
    </xf>
    <xf numFmtId="225" fontId="36" fillId="5" borderId="4" xfId="14" applyNumberFormat="1" applyFont="1" applyFill="1" applyBorder="1" applyAlignment="1">
      <alignment horizontal="center" vertical="center"/>
    </xf>
    <xf numFmtId="225" fontId="36" fillId="5" borderId="0" xfId="14" applyNumberFormat="1" applyFont="1" applyFill="1" applyBorder="1" applyAlignment="1">
      <alignment horizontal="center" vertical="center"/>
    </xf>
    <xf numFmtId="226" fontId="35" fillId="0" borderId="0" xfId="17742" applyNumberFormat="1" applyFont="1" applyFill="1" applyBorder="1" applyAlignment="1">
      <alignment horizontal="center" vertical="center"/>
    </xf>
    <xf numFmtId="0" fontId="36" fillId="0" borderId="0" xfId="0" applyFont="1"/>
    <xf numFmtId="226" fontId="36" fillId="0" borderId="0" xfId="17742" applyNumberFormat="1" applyFont="1" applyFill="1" applyBorder="1" applyAlignment="1">
      <alignment horizontal="center" vertical="center"/>
    </xf>
    <xf numFmtId="0" fontId="35" fillId="2" borderId="4" xfId="0" applyFont="1" applyFill="1" applyBorder="1"/>
    <xf numFmtId="0" fontId="36" fillId="2" borderId="4" xfId="0" applyFont="1" applyFill="1" applyBorder="1"/>
    <xf numFmtId="0" fontId="36" fillId="2" borderId="0" xfId="0" applyFont="1" applyFill="1"/>
    <xf numFmtId="0" fontId="35" fillId="0" borderId="4" xfId="0" applyFont="1" applyBorder="1" applyAlignment="1">
      <alignment horizontal="left"/>
    </xf>
    <xf numFmtId="0" fontId="35" fillId="2" borderId="0" xfId="0" applyFont="1" applyFill="1"/>
    <xf numFmtId="226" fontId="35" fillId="0" borderId="4" xfId="17742" applyNumberFormat="1" applyFont="1" applyFill="1" applyBorder="1" applyAlignment="1">
      <alignment horizontal="center" vertical="center"/>
    </xf>
    <xf numFmtId="226" fontId="36" fillId="0" borderId="4" xfId="17742" applyNumberFormat="1" applyFont="1" applyFill="1" applyBorder="1" applyAlignment="1">
      <alignment horizontal="center" vertical="center"/>
    </xf>
    <xf numFmtId="0" fontId="226" fillId="0" borderId="0" xfId="1" applyFont="1" applyFill="1" applyBorder="1"/>
    <xf numFmtId="0" fontId="35" fillId="0" borderId="0" xfId="0" applyFont="1" applyAlignment="1">
      <alignment horizontal="center" vertical="center"/>
    </xf>
    <xf numFmtId="0" fontId="35" fillId="2" borderId="4" xfId="0" applyFont="1" applyFill="1" applyBorder="1" applyAlignment="1">
      <alignment horizontal="left" vertical="center"/>
    </xf>
    <xf numFmtId="0" fontId="35" fillId="2" borderId="4" xfId="0" applyFont="1" applyFill="1" applyBorder="1" applyAlignment="1">
      <alignment horizontal="left" indent="1"/>
    </xf>
    <xf numFmtId="0" fontId="35" fillId="2" borderId="4" xfId="0" applyFont="1" applyFill="1" applyBorder="1" applyAlignment="1">
      <alignment horizontal="left" vertical="center" wrapText="1" indent="1"/>
    </xf>
    <xf numFmtId="0" fontId="35" fillId="2" borderId="4" xfId="0" applyFont="1" applyFill="1" applyBorder="1" applyAlignment="1">
      <alignment horizontal="left"/>
    </xf>
    <xf numFmtId="0" fontId="36" fillId="2" borderId="4" xfId="0" applyFont="1" applyFill="1" applyBorder="1" applyAlignment="1">
      <alignment vertical="center"/>
    </xf>
    <xf numFmtId="0" fontId="35" fillId="2" borderId="0" xfId="0" applyFont="1" applyFill="1" applyAlignment="1">
      <alignment horizontal="center" vertical="center"/>
    </xf>
    <xf numFmtId="0" fontId="36" fillId="2" borderId="0" xfId="0" applyFont="1" applyFill="1" applyAlignment="1">
      <alignment vertical="center"/>
    </xf>
    <xf numFmtId="0" fontId="34" fillId="3" borderId="4" xfId="0" applyFont="1" applyFill="1" applyBorder="1" applyAlignment="1">
      <alignment horizontal="center"/>
    </xf>
    <xf numFmtId="0" fontId="35" fillId="2" borderId="4" xfId="0" applyFont="1" applyFill="1" applyBorder="1" applyAlignment="1">
      <alignment horizontal="left" vertical="center" wrapText="1"/>
    </xf>
    <xf numFmtId="0" fontId="36" fillId="2" borderId="0" xfId="0" applyFont="1" applyFill="1" applyAlignment="1">
      <alignment horizontal="center" vertical="center"/>
    </xf>
    <xf numFmtId="0" fontId="211" fillId="4" borderId="1" xfId="0" applyFont="1" applyFill="1" applyBorder="1" applyAlignment="1">
      <alignment vertical="center"/>
    </xf>
    <xf numFmtId="3" fontId="35" fillId="0" borderId="0" xfId="0" applyNumberFormat="1" applyFont="1" applyAlignment="1">
      <alignment horizontal="center" vertical="center"/>
    </xf>
    <xf numFmtId="173" fontId="36" fillId="5" borderId="0" xfId="50569" applyNumberFormat="1" applyFont="1" applyFill="1" applyBorder="1" applyAlignment="1">
      <alignment vertical="center"/>
    </xf>
    <xf numFmtId="172" fontId="36" fillId="5" borderId="0" xfId="19" applyNumberFormat="1" applyFont="1" applyFill="1" applyAlignment="1">
      <alignment horizontal="center" vertical="center"/>
    </xf>
    <xf numFmtId="0" fontId="206" fillId="0" borderId="0" xfId="0" applyFont="1"/>
    <xf numFmtId="0" fontId="206" fillId="0" borderId="4" xfId="0" applyFont="1" applyBorder="1" applyAlignment="1">
      <alignment horizontal="left" indent="3"/>
    </xf>
    <xf numFmtId="0" fontId="206" fillId="0" borderId="4" xfId="0" applyFont="1" applyBorder="1" applyAlignment="1">
      <alignment horizontal="left" wrapText="1" indent="3"/>
    </xf>
    <xf numFmtId="0" fontId="210" fillId="0" borderId="8" xfId="0" applyFont="1" applyBorder="1"/>
    <xf numFmtId="9" fontId="37" fillId="0" borderId="0" xfId="53496" applyFont="1"/>
    <xf numFmtId="10" fontId="35" fillId="0" borderId="0" xfId="53496" applyNumberFormat="1" applyFont="1"/>
    <xf numFmtId="0" fontId="35" fillId="0" borderId="0" xfId="0" applyFont="1" applyAlignment="1">
      <alignment vertical="top" wrapText="1"/>
    </xf>
    <xf numFmtId="0" fontId="34" fillId="0" borderId="0" xfId="0" applyFont="1" applyAlignment="1">
      <alignment horizontal="center"/>
    </xf>
    <xf numFmtId="0" fontId="35" fillId="5" borderId="0" xfId="31" applyFont="1" applyFill="1" applyAlignment="1">
      <alignment horizontal="left" vertical="top" wrapText="1"/>
    </xf>
    <xf numFmtId="0" fontId="35" fillId="5" borderId="0" xfId="31" applyFont="1" applyFill="1" applyAlignment="1">
      <alignment vertical="top" wrapText="1"/>
    </xf>
    <xf numFmtId="10" fontId="35" fillId="0" borderId="0" xfId="32502" applyNumberFormat="1" applyFont="1" applyFill="1" applyBorder="1" applyAlignment="1">
      <alignment horizontal="center"/>
    </xf>
    <xf numFmtId="0" fontId="35" fillId="5" borderId="0" xfId="31" applyFont="1" applyFill="1" applyAlignment="1">
      <alignment wrapText="1"/>
    </xf>
    <xf numFmtId="0" fontId="35" fillId="0" borderId="5" xfId="0" applyFont="1" applyBorder="1"/>
    <xf numFmtId="0" fontId="36" fillId="0" borderId="5" xfId="0" applyFont="1" applyBorder="1"/>
    <xf numFmtId="0" fontId="36" fillId="0" borderId="4" xfId="0" applyFont="1" applyBorder="1"/>
    <xf numFmtId="0" fontId="36" fillId="0" borderId="5" xfId="0" applyFont="1" applyBorder="1" applyAlignment="1">
      <alignment horizontal="center"/>
    </xf>
    <xf numFmtId="0" fontId="36" fillId="6" borderId="0" xfId="0" applyFont="1" applyFill="1" applyAlignment="1">
      <alignment horizontal="center"/>
    </xf>
    <xf numFmtId="0" fontId="36" fillId="6" borderId="0" xfId="0" applyFont="1" applyFill="1" applyAlignment="1">
      <alignment horizontal="center" vertical="center"/>
    </xf>
    <xf numFmtId="0" fontId="36" fillId="6" borderId="4" xfId="0" applyFont="1" applyFill="1" applyBorder="1"/>
    <xf numFmtId="0" fontId="35" fillId="6" borderId="5" xfId="0" applyFont="1" applyFill="1" applyBorder="1"/>
    <xf numFmtId="0" fontId="35" fillId="6" borderId="4" xfId="0" applyFont="1" applyFill="1" applyBorder="1"/>
    <xf numFmtId="0" fontId="35" fillId="6" borderId="5" xfId="0" applyFont="1" applyFill="1" applyBorder="1" applyAlignment="1">
      <alignment vertical="center"/>
    </xf>
    <xf numFmtId="0" fontId="36" fillId="6" borderId="5" xfId="0" applyFont="1" applyFill="1" applyBorder="1" applyAlignment="1">
      <alignment horizontal="center"/>
    </xf>
    <xf numFmtId="0" fontId="36" fillId="6" borderId="5" xfId="0" applyFont="1" applyFill="1" applyBorder="1"/>
    <xf numFmtId="0" fontId="35" fillId="0" borderId="0" xfId="13" applyFont="1" applyAlignment="1">
      <alignment horizontal="left"/>
    </xf>
    <xf numFmtId="0" fontId="35" fillId="0" borderId="0" xfId="13" applyFont="1"/>
    <xf numFmtId="43" fontId="35" fillId="0" borderId="0" xfId="13" applyNumberFormat="1" applyFont="1" applyAlignment="1">
      <alignment horizontal="center" vertical="center"/>
    </xf>
    <xf numFmtId="176" fontId="35" fillId="0" borderId="0" xfId="13" applyNumberFormat="1" applyFont="1" applyAlignment="1">
      <alignment horizontal="center" vertical="center"/>
    </xf>
    <xf numFmtId="0" fontId="228" fillId="0" borderId="0" xfId="0" applyFont="1" applyAlignment="1">
      <alignment horizontal="justify" vertical="center"/>
    </xf>
    <xf numFmtId="43" fontId="0" fillId="0" borderId="0" xfId="53509" applyFont="1"/>
    <xf numFmtId="10" fontId="36" fillId="0" borderId="0" xfId="15" applyNumberFormat="1" applyFont="1" applyAlignment="1">
      <alignment horizontal="center"/>
    </xf>
    <xf numFmtId="172" fontId="36" fillId="0" borderId="0" xfId="15" quotePrefix="1" applyNumberFormat="1" applyFont="1" applyAlignment="1">
      <alignment horizontal="center"/>
    </xf>
    <xf numFmtId="10" fontId="0" fillId="0" borderId="0" xfId="0" applyNumberFormat="1"/>
    <xf numFmtId="0" fontId="35" fillId="0" borderId="3" xfId="0" applyFont="1" applyBorder="1" applyAlignment="1">
      <alignment vertical="center"/>
    </xf>
    <xf numFmtId="0" fontId="24" fillId="0" borderId="0" xfId="21" applyFont="1" applyAlignment="1">
      <alignment horizontal="center"/>
    </xf>
    <xf numFmtId="172" fontId="27" fillId="0" borderId="0" xfId="53496" applyNumberFormat="1" applyFont="1" applyFill="1" applyBorder="1" applyAlignment="1">
      <alignment horizontal="center"/>
    </xf>
    <xf numFmtId="0" fontId="24" fillId="5" borderId="0" xfId="21" applyFont="1" applyFill="1" applyAlignment="1">
      <alignment vertical="center"/>
    </xf>
    <xf numFmtId="0" fontId="24" fillId="5" borderId="0" xfId="21" applyFont="1" applyFill="1"/>
    <xf numFmtId="172" fontId="27" fillId="5" borderId="0" xfId="53496" applyNumberFormat="1" applyFont="1" applyFill="1" applyBorder="1" applyAlignment="1"/>
    <xf numFmtId="226" fontId="35" fillId="5" borderId="0" xfId="17742" applyNumberFormat="1" applyFont="1" applyFill="1" applyBorder="1" applyAlignment="1">
      <alignment horizontal="center" vertical="center"/>
    </xf>
    <xf numFmtId="222" fontId="35" fillId="0" borderId="4" xfId="14" applyNumberFormat="1" applyFont="1" applyBorder="1" applyAlignment="1">
      <alignment horizontal="center" vertical="center"/>
    </xf>
    <xf numFmtId="222" fontId="36" fillId="0" borderId="4" xfId="14" applyNumberFormat="1" applyFont="1" applyBorder="1" applyAlignment="1">
      <alignment horizontal="center" vertical="center"/>
    </xf>
    <xf numFmtId="37" fontId="34" fillId="3" borderId="4" xfId="0" quotePrefix="1" applyNumberFormat="1" applyFont="1" applyFill="1" applyBorder="1" applyAlignment="1">
      <alignment horizontal="center"/>
    </xf>
    <xf numFmtId="37" fontId="34" fillId="3" borderId="5" xfId="0" quotePrefix="1" applyNumberFormat="1" applyFont="1" applyFill="1" applyBorder="1" applyAlignment="1">
      <alignment horizontal="center"/>
    </xf>
    <xf numFmtId="222" fontId="35" fillId="0" borderId="0" xfId="14" applyNumberFormat="1" applyFont="1" applyBorder="1" applyAlignment="1">
      <alignment horizontal="center" vertical="center"/>
    </xf>
    <xf numFmtId="14" fontId="223" fillId="3" borderId="4" xfId="37" applyNumberFormat="1" applyFont="1" applyFill="1" applyBorder="1" applyAlignment="1">
      <alignment horizontal="center" vertical="center"/>
    </xf>
    <xf numFmtId="14" fontId="223" fillId="3" borderId="5" xfId="37" applyNumberFormat="1" applyFont="1" applyFill="1" applyBorder="1" applyAlignment="1">
      <alignment horizontal="center" vertical="center"/>
    </xf>
    <xf numFmtId="224" fontId="35" fillId="5" borderId="4" xfId="53513" applyNumberFormat="1" applyFont="1" applyFill="1" applyBorder="1" applyAlignment="1">
      <alignment horizontal="center" vertical="center" wrapText="1"/>
    </xf>
    <xf numFmtId="224" fontId="35" fillId="5" borderId="0" xfId="53513" applyNumberFormat="1" applyFont="1" applyFill="1" applyBorder="1" applyAlignment="1">
      <alignment horizontal="center" vertical="center" wrapText="1"/>
    </xf>
    <xf numFmtId="224" fontId="35" fillId="5" borderId="5" xfId="53513" applyNumberFormat="1" applyFont="1" applyFill="1" applyBorder="1" applyAlignment="1">
      <alignment horizontal="center" vertical="center" wrapText="1"/>
    </xf>
    <xf numFmtId="224" fontId="36" fillId="5" borderId="4" xfId="53513" applyNumberFormat="1" applyFont="1" applyFill="1" applyBorder="1" applyAlignment="1">
      <alignment horizontal="center" vertical="center" wrapText="1"/>
    </xf>
    <xf numFmtId="224" fontId="36" fillId="5" borderId="0" xfId="53513" applyNumberFormat="1" applyFont="1" applyFill="1" applyBorder="1" applyAlignment="1">
      <alignment horizontal="center" vertical="center" wrapText="1"/>
    </xf>
    <xf numFmtId="224" fontId="36" fillId="5" borderId="2" xfId="53513" applyNumberFormat="1" applyFont="1" applyFill="1" applyBorder="1" applyAlignment="1">
      <alignment horizontal="center" vertical="center" wrapText="1"/>
    </xf>
    <xf numFmtId="1" fontId="34" fillId="3" borderId="4" xfId="53514" quotePrefix="1" applyNumberFormat="1" applyFont="1" applyFill="1" applyBorder="1" applyAlignment="1">
      <alignment horizontal="center" vertical="center"/>
    </xf>
    <xf numFmtId="1" fontId="34" fillId="3" borderId="0" xfId="53514" quotePrefix="1" applyNumberFormat="1" applyFont="1" applyFill="1" applyBorder="1" applyAlignment="1">
      <alignment horizontal="center" vertical="center"/>
    </xf>
    <xf numFmtId="1" fontId="34" fillId="3" borderId="5" xfId="53514" quotePrefix="1" applyNumberFormat="1" applyFont="1" applyFill="1" applyBorder="1" applyAlignment="1">
      <alignment horizontal="center" vertical="center"/>
    </xf>
    <xf numFmtId="14" fontId="223" fillId="3" borderId="0" xfId="37" applyNumberFormat="1" applyFont="1" applyFill="1" applyAlignment="1">
      <alignment horizontal="center" vertical="center"/>
    </xf>
    <xf numFmtId="10" fontId="35" fillId="5" borderId="4" xfId="32495" applyNumberFormat="1" applyFont="1" applyFill="1" applyBorder="1" applyAlignment="1">
      <alignment horizontal="center"/>
    </xf>
    <xf numFmtId="17" fontId="34" fillId="3" borderId="5" xfId="0" applyNumberFormat="1" applyFont="1" applyFill="1" applyBorder="1" applyAlignment="1">
      <alignment horizontal="center" vertical="center"/>
    </xf>
    <xf numFmtId="224" fontId="35" fillId="5" borderId="4" xfId="53517" applyNumberFormat="1" applyFont="1" applyFill="1" applyBorder="1" applyAlignment="1">
      <alignment horizontal="center" vertical="center" wrapText="1"/>
    </xf>
    <xf numFmtId="224" fontId="35" fillId="5" borderId="0" xfId="53517" applyNumberFormat="1" applyFont="1" applyFill="1" applyBorder="1" applyAlignment="1">
      <alignment horizontal="center" vertical="center" wrapText="1"/>
    </xf>
    <xf numFmtId="224" fontId="35" fillId="5" borderId="5" xfId="53517" applyNumberFormat="1" applyFont="1" applyFill="1" applyBorder="1" applyAlignment="1">
      <alignment horizontal="center" vertical="center" wrapText="1"/>
    </xf>
    <xf numFmtId="224" fontId="36" fillId="5" borderId="4" xfId="53517" applyNumberFormat="1" applyFont="1" applyFill="1" applyBorder="1" applyAlignment="1">
      <alignment horizontal="center" vertical="center" wrapText="1"/>
    </xf>
    <xf numFmtId="224" fontId="36" fillId="5" borderId="0" xfId="53517" applyNumberFormat="1" applyFont="1" applyFill="1" applyBorder="1" applyAlignment="1">
      <alignment horizontal="center" vertical="center" wrapText="1"/>
    </xf>
    <xf numFmtId="224" fontId="36" fillId="5" borderId="5" xfId="53517" applyNumberFormat="1" applyFont="1" applyFill="1" applyBorder="1" applyAlignment="1">
      <alignment horizontal="center" vertical="center" wrapText="1"/>
    </xf>
    <xf numFmtId="224" fontId="36" fillId="5" borderId="2" xfId="53517" applyNumberFormat="1" applyFont="1" applyFill="1" applyBorder="1" applyAlignment="1">
      <alignment horizontal="center" vertical="center" wrapText="1"/>
    </xf>
    <xf numFmtId="0" fontId="223" fillId="4" borderId="0" xfId="0" applyFont="1" applyFill="1" applyAlignment="1">
      <alignment horizontal="center" vertical="center"/>
    </xf>
    <xf numFmtId="0" fontId="223" fillId="4" borderId="5" xfId="0" applyFont="1" applyFill="1" applyBorder="1" applyAlignment="1">
      <alignment horizontal="center" vertical="center"/>
    </xf>
    <xf numFmtId="3" fontId="35" fillId="0" borderId="4" xfId="0" applyNumberFormat="1" applyFont="1" applyBorder="1" applyAlignment="1">
      <alignment horizontal="center" vertical="center"/>
    </xf>
    <xf numFmtId="3" fontId="35" fillId="0" borderId="2" xfId="0" applyNumberFormat="1" applyFont="1" applyBorder="1" applyAlignment="1">
      <alignment horizontal="center" vertical="center"/>
    </xf>
    <xf numFmtId="0" fontId="223" fillId="4" borderId="3" xfId="0" applyFont="1" applyFill="1" applyBorder="1" applyAlignment="1">
      <alignment horizontal="center" vertical="center"/>
    </xf>
    <xf numFmtId="179" fontId="34" fillId="3" borderId="4" xfId="32" applyNumberFormat="1" applyFont="1" applyFill="1" applyBorder="1" applyAlignment="1">
      <alignment horizontal="center"/>
    </xf>
    <xf numFmtId="179" fontId="34" fillId="3" borderId="5" xfId="32" applyNumberFormat="1" applyFont="1" applyFill="1" applyBorder="1" applyAlignment="1">
      <alignment horizontal="center"/>
    </xf>
    <xf numFmtId="0" fontId="35" fillId="5" borderId="4" xfId="32" applyFont="1" applyFill="1" applyBorder="1"/>
    <xf numFmtId="0" fontId="35" fillId="0" borderId="4" xfId="32" applyFont="1" applyBorder="1"/>
    <xf numFmtId="0" fontId="35" fillId="0" borderId="4" xfId="31" applyFont="1" applyBorder="1" applyAlignment="1">
      <alignment horizontal="left"/>
    </xf>
    <xf numFmtId="0" fontId="36" fillId="0" borderId="4" xfId="31" applyFont="1" applyBorder="1"/>
    <xf numFmtId="0" fontId="35" fillId="0" borderId="4" xfId="31" applyFont="1" applyBorder="1"/>
    <xf numFmtId="0" fontId="36" fillId="0" borderId="4" xfId="31" quotePrefix="1" applyFont="1" applyBorder="1" applyAlignment="1">
      <alignment horizontal="left"/>
    </xf>
    <xf numFmtId="172" fontId="35" fillId="0" borderId="5" xfId="19" applyNumberFormat="1" applyFont="1" applyBorder="1" applyAlignment="1">
      <alignment horizontal="center" vertical="center"/>
    </xf>
    <xf numFmtId="3" fontId="35" fillId="0" borderId="0" xfId="53493" applyNumberFormat="1" applyFont="1" applyAlignment="1">
      <alignment horizontal="center"/>
    </xf>
    <xf numFmtId="3" fontId="37" fillId="9" borderId="3" xfId="20" applyNumberFormat="1" applyFont="1" applyFill="1" applyBorder="1" applyAlignment="1">
      <alignment vertical="center" wrapText="1"/>
    </xf>
    <xf numFmtId="172" fontId="206" fillId="2" borderId="0" xfId="20" applyNumberFormat="1" applyFont="1" applyFill="1" applyAlignment="1">
      <alignment horizontal="center" vertical="center" wrapText="1"/>
    </xf>
    <xf numFmtId="172" fontId="206" fillId="2" borderId="0" xfId="20" applyNumberFormat="1" applyFont="1" applyFill="1" applyAlignment="1">
      <alignment horizontal="center" vertical="center"/>
    </xf>
    <xf numFmtId="3" fontId="217" fillId="9" borderId="6" xfId="20" applyNumberFormat="1" applyFont="1" applyFill="1" applyBorder="1" applyAlignment="1">
      <alignment horizontal="left" vertical="center" wrapText="1"/>
    </xf>
    <xf numFmtId="172" fontId="210" fillId="2" borderId="7" xfId="20" applyNumberFormat="1" applyFont="1" applyFill="1" applyBorder="1" applyAlignment="1">
      <alignment horizontal="center" vertical="center"/>
    </xf>
    <xf numFmtId="3" fontId="34" fillId="4" borderId="1" xfId="20" applyNumberFormat="1" applyFont="1" applyFill="1" applyBorder="1" applyAlignment="1">
      <alignment vertical="center" wrapText="1"/>
    </xf>
    <xf numFmtId="0" fontId="223" fillId="3" borderId="5" xfId="26" applyFont="1" applyFill="1" applyBorder="1" applyAlignment="1">
      <alignment horizontal="center" vertical="center"/>
    </xf>
    <xf numFmtId="222" fontId="35" fillId="0" borderId="4" xfId="9332" applyNumberFormat="1" applyFont="1" applyFill="1" applyBorder="1" applyAlignment="1">
      <alignment horizontal="center" vertical="center"/>
    </xf>
    <xf numFmtId="222" fontId="35" fillId="0" borderId="0" xfId="9332" applyNumberFormat="1" applyFont="1" applyFill="1" applyBorder="1" applyAlignment="1">
      <alignment horizontal="center" vertical="center"/>
    </xf>
    <xf numFmtId="222" fontId="35" fillId="0" borderId="5" xfId="9332" applyNumberFormat="1" applyFont="1" applyFill="1" applyBorder="1" applyAlignment="1">
      <alignment horizontal="center" vertical="center"/>
    </xf>
    <xf numFmtId="1" fontId="223" fillId="3" borderId="4" xfId="53506" applyNumberFormat="1" applyFont="1" applyFill="1" applyBorder="1" applyAlignment="1">
      <alignment horizontal="center" vertical="center"/>
    </xf>
    <xf numFmtId="1" fontId="223" fillId="3" borderId="0" xfId="53506" applyNumberFormat="1" applyFont="1" applyFill="1" applyBorder="1" applyAlignment="1">
      <alignment horizontal="center" vertical="center"/>
    </xf>
    <xf numFmtId="172" fontId="229" fillId="0" borderId="5" xfId="48867" applyNumberFormat="1" applyFont="1" applyBorder="1" applyAlignment="1">
      <alignment horizontal="center" wrapText="1"/>
    </xf>
    <xf numFmtId="172" fontId="229" fillId="0" borderId="3" xfId="48867" applyNumberFormat="1" applyFont="1" applyBorder="1" applyAlignment="1">
      <alignment horizontal="center" wrapText="1"/>
    </xf>
    <xf numFmtId="172" fontId="231" fillId="0" borderId="3" xfId="48867" applyNumberFormat="1" applyFont="1" applyBorder="1" applyAlignment="1">
      <alignment horizontal="center" wrapText="1"/>
    </xf>
    <xf numFmtId="172" fontId="231" fillId="0" borderId="6" xfId="48867" applyNumberFormat="1" applyFont="1" applyBorder="1" applyAlignment="1">
      <alignment horizontal="center" vertical="center" wrapText="1"/>
    </xf>
    <xf numFmtId="0" fontId="24" fillId="5" borderId="0" xfId="0" applyFont="1" applyFill="1"/>
    <xf numFmtId="0" fontId="24" fillId="0" borderId="0" xfId="0" applyFont="1"/>
    <xf numFmtId="0" fontId="27" fillId="5" borderId="0" xfId="0" applyFont="1" applyFill="1"/>
    <xf numFmtId="0" fontId="27" fillId="5" borderId="0" xfId="0" applyFont="1" applyFill="1" applyAlignment="1">
      <alignment vertical="center"/>
    </xf>
    <xf numFmtId="0" fontId="34" fillId="3" borderId="2" xfId="0" applyFont="1" applyFill="1" applyBorder="1" applyAlignment="1">
      <alignment horizontal="center" vertical="center"/>
    </xf>
    <xf numFmtId="172" fontId="231" fillId="0" borderId="8" xfId="48867" applyNumberFormat="1" applyFont="1" applyBorder="1" applyAlignment="1">
      <alignment horizontal="center" wrapText="1"/>
    </xf>
    <xf numFmtId="172" fontId="231" fillId="0" borderId="9" xfId="48867" applyNumberFormat="1" applyFont="1" applyBorder="1" applyAlignment="1">
      <alignment horizontal="center" wrapText="1"/>
    </xf>
    <xf numFmtId="172" fontId="229" fillId="0" borderId="4" xfId="48867" applyNumberFormat="1" applyFont="1" applyBorder="1" applyAlignment="1">
      <alignment horizontal="center" wrapText="1"/>
    </xf>
    <xf numFmtId="0" fontId="210" fillId="0" borderId="8" xfId="0" applyFont="1" applyBorder="1" applyAlignment="1">
      <alignment vertical="center"/>
    </xf>
    <xf numFmtId="0" fontId="35" fillId="2" borderId="4" xfId="26" applyFont="1" applyFill="1" applyBorder="1"/>
    <xf numFmtId="172" fontId="35" fillId="0" borderId="4" xfId="53510" applyNumberFormat="1" applyFont="1" applyBorder="1" applyAlignment="1">
      <alignment horizontal="center" vertical="center"/>
    </xf>
    <xf numFmtId="172" fontId="35" fillId="0" borderId="5" xfId="53510" applyNumberFormat="1" applyFont="1" applyBorder="1" applyAlignment="1">
      <alignment horizontal="center" vertical="center"/>
    </xf>
    <xf numFmtId="172" fontId="35" fillId="0" borderId="0" xfId="47" applyNumberFormat="1" applyFont="1" applyAlignment="1">
      <alignment horizontal="center" vertical="center"/>
    </xf>
    <xf numFmtId="222" fontId="36" fillId="0" borderId="2" xfId="53506" applyNumberFormat="1" applyFont="1" applyFill="1" applyBorder="1" applyAlignment="1">
      <alignment horizontal="center" vertical="center"/>
    </xf>
    <xf numFmtId="222" fontId="35" fillId="0" borderId="2" xfId="53506" applyNumberFormat="1" applyFont="1" applyFill="1" applyBorder="1" applyAlignment="1">
      <alignment horizontal="center" vertical="center"/>
    </xf>
    <xf numFmtId="172" fontId="35" fillId="0" borderId="4" xfId="0" applyNumberFormat="1" applyFont="1" applyBorder="1" applyAlignment="1">
      <alignment horizontal="center" vertical="center"/>
    </xf>
    <xf numFmtId="172" fontId="35" fillId="0" borderId="5" xfId="0" applyNumberFormat="1" applyFont="1" applyBorder="1" applyAlignment="1">
      <alignment horizontal="center" vertical="center"/>
    </xf>
    <xf numFmtId="172" fontId="35" fillId="0" borderId="4" xfId="53510" applyNumberFormat="1" applyFont="1" applyFill="1" applyBorder="1" applyAlignment="1">
      <alignment horizontal="center" vertical="center"/>
    </xf>
    <xf numFmtId="172" fontId="35" fillId="0" borderId="0" xfId="53510" applyNumberFormat="1" applyFont="1" applyFill="1" applyBorder="1" applyAlignment="1">
      <alignment horizontal="center" vertical="center"/>
    </xf>
    <xf numFmtId="172" fontId="35" fillId="0" borderId="5" xfId="53510" applyNumberFormat="1" applyFont="1" applyFill="1" applyBorder="1" applyAlignment="1">
      <alignment horizontal="center" vertical="center"/>
    </xf>
    <xf numFmtId="172" fontId="36" fillId="0" borderId="4" xfId="53510" applyNumberFormat="1" applyFont="1" applyFill="1" applyBorder="1" applyAlignment="1">
      <alignment horizontal="center" vertical="center"/>
    </xf>
    <xf numFmtId="172" fontId="36" fillId="0" borderId="9" xfId="53510" applyNumberFormat="1" applyFont="1" applyFill="1" applyBorder="1" applyAlignment="1">
      <alignment horizontal="center" vertical="center"/>
    </xf>
    <xf numFmtId="172" fontId="36" fillId="0" borderId="7" xfId="53510" applyNumberFormat="1" applyFont="1" applyFill="1" applyBorder="1" applyAlignment="1">
      <alignment horizontal="center" vertical="center"/>
    </xf>
    <xf numFmtId="172" fontId="35" fillId="0" borderId="8" xfId="53510" applyNumberFormat="1" applyFont="1" applyFill="1" applyBorder="1" applyAlignment="1">
      <alignment horizontal="center" vertical="center"/>
    </xf>
    <xf numFmtId="172" fontId="35" fillId="0" borderId="9" xfId="53510" applyNumberFormat="1" applyFont="1" applyFill="1" applyBorder="1" applyAlignment="1">
      <alignment horizontal="center" vertical="center"/>
    </xf>
    <xf numFmtId="172" fontId="35" fillId="0" borderId="7" xfId="53510" applyNumberFormat="1" applyFont="1" applyFill="1" applyBorder="1" applyAlignment="1">
      <alignment horizontal="center" vertical="center"/>
    </xf>
    <xf numFmtId="0" fontId="2" fillId="7" borderId="0" xfId="0" applyFont="1" applyFill="1"/>
    <xf numFmtId="172" fontId="36" fillId="6" borderId="4" xfId="48867" applyNumberFormat="1" applyFont="1" applyFill="1" applyBorder="1" applyAlignment="1">
      <alignment horizontal="center"/>
    </xf>
    <xf numFmtId="172" fontId="35" fillId="6" borderId="4" xfId="48867" applyNumberFormat="1" applyFont="1" applyFill="1" applyBorder="1" applyAlignment="1">
      <alignment horizontal="center"/>
    </xf>
    <xf numFmtId="172" fontId="36" fillId="6" borderId="8" xfId="48867" applyNumberFormat="1" applyFont="1" applyFill="1" applyBorder="1" applyAlignment="1">
      <alignment horizontal="center"/>
    </xf>
    <xf numFmtId="172" fontId="36" fillId="6" borderId="9" xfId="48867" applyNumberFormat="1" applyFont="1" applyFill="1" applyBorder="1" applyAlignment="1">
      <alignment horizontal="center"/>
    </xf>
    <xf numFmtId="172" fontId="217" fillId="0" borderId="0" xfId="0" applyNumberFormat="1" applyFont="1"/>
    <xf numFmtId="0" fontId="36" fillId="0" borderId="8" xfId="0" applyFont="1" applyBorder="1" applyAlignment="1">
      <alignment horizontal="left" vertical="center"/>
    </xf>
    <xf numFmtId="0" fontId="35" fillId="0" borderId="8" xfId="0" applyFont="1" applyBorder="1" applyAlignment="1">
      <alignment horizontal="left" vertical="center"/>
    </xf>
    <xf numFmtId="0" fontId="35" fillId="0" borderId="4" xfId="26" applyFont="1" applyBorder="1" applyAlignment="1">
      <alignment vertical="center"/>
    </xf>
    <xf numFmtId="222" fontId="36" fillId="0" borderId="0" xfId="9332" applyNumberFormat="1" applyFont="1" applyFill="1" applyBorder="1" applyAlignment="1">
      <alignment horizontal="center" vertical="center"/>
    </xf>
    <xf numFmtId="222" fontId="36" fillId="0" borderId="4" xfId="9332" applyNumberFormat="1" applyFont="1" applyFill="1" applyBorder="1" applyAlignment="1">
      <alignment horizontal="center" vertical="center"/>
    </xf>
    <xf numFmtId="222" fontId="36" fillId="0" borderId="5" xfId="9332" applyNumberFormat="1" applyFont="1" applyFill="1" applyBorder="1" applyAlignment="1">
      <alignment horizontal="center" vertical="center"/>
    </xf>
    <xf numFmtId="0" fontId="213" fillId="122" borderId="1" xfId="0" applyFont="1" applyFill="1" applyBorder="1"/>
    <xf numFmtId="0" fontId="35" fillId="5" borderId="3" xfId="0" applyFont="1" applyFill="1" applyBorder="1" applyAlignment="1">
      <alignment horizontal="left" vertical="center" indent="1"/>
    </xf>
    <xf numFmtId="0" fontId="35" fillId="5" borderId="1" xfId="0" applyFont="1" applyFill="1" applyBorder="1" applyAlignment="1">
      <alignment horizontal="left" vertical="center" indent="1"/>
    </xf>
    <xf numFmtId="0" fontId="239" fillId="5" borderId="0" xfId="0" applyFont="1" applyFill="1"/>
    <xf numFmtId="0" fontId="217" fillId="0" borderId="4" xfId="47697" applyFont="1" applyBorder="1" applyAlignment="1">
      <alignment wrapText="1"/>
    </xf>
    <xf numFmtId="172" fontId="35" fillId="5" borderId="4" xfId="53510" applyNumberFormat="1" applyFont="1" applyFill="1" applyBorder="1"/>
    <xf numFmtId="172" fontId="35" fillId="5" borderId="5" xfId="53510" applyNumberFormat="1" applyFont="1" applyFill="1" applyBorder="1"/>
    <xf numFmtId="14" fontId="218" fillId="3" borderId="4" xfId="37" applyNumberFormat="1" applyFont="1" applyFill="1" applyBorder="1" applyAlignment="1">
      <alignment horizontal="center" vertical="center"/>
    </xf>
    <xf numFmtId="14" fontId="218" fillId="3" borderId="5" xfId="37" applyNumberFormat="1" applyFont="1" applyFill="1" applyBorder="1" applyAlignment="1">
      <alignment horizontal="center" vertical="center"/>
    </xf>
    <xf numFmtId="172" fontId="215" fillId="5" borderId="5" xfId="53510" applyNumberFormat="1" applyFont="1" applyFill="1" applyBorder="1" applyAlignment="1">
      <alignment horizontal="center" vertical="center" wrapText="1"/>
    </xf>
    <xf numFmtId="172" fontId="220" fillId="5" borderId="5" xfId="53510" applyNumberFormat="1" applyFont="1" applyFill="1" applyBorder="1" applyAlignment="1">
      <alignment horizontal="center" vertical="center" wrapText="1"/>
    </xf>
    <xf numFmtId="224" fontId="220" fillId="5" borderId="2" xfId="7828" applyNumberFormat="1" applyFont="1" applyFill="1" applyBorder="1" applyAlignment="1">
      <alignment horizontal="center" vertical="center" wrapText="1"/>
    </xf>
    <xf numFmtId="172" fontId="215" fillId="5" borderId="0" xfId="53510" applyNumberFormat="1" applyFont="1" applyFill="1" applyBorder="1" applyAlignment="1">
      <alignment horizontal="center" vertical="center" wrapText="1"/>
    </xf>
    <xf numFmtId="172" fontId="220" fillId="5" borderId="0" xfId="53510" applyNumberFormat="1" applyFont="1" applyFill="1" applyBorder="1" applyAlignment="1">
      <alignment horizontal="center" vertical="center" wrapText="1"/>
    </xf>
    <xf numFmtId="172" fontId="220" fillId="5" borderId="2" xfId="53510" applyNumberFormat="1" applyFont="1" applyFill="1" applyBorder="1" applyAlignment="1">
      <alignment horizontal="center" vertical="center" wrapText="1"/>
    </xf>
    <xf numFmtId="224" fontId="220" fillId="5" borderId="5" xfId="7828" applyNumberFormat="1" applyFont="1" applyFill="1" applyBorder="1" applyAlignment="1">
      <alignment horizontal="center" vertical="center" wrapText="1"/>
    </xf>
    <xf numFmtId="0" fontId="36" fillId="5" borderId="0" xfId="31" applyFont="1" applyFill="1" applyAlignment="1">
      <alignment vertical="top" wrapText="1"/>
    </xf>
    <xf numFmtId="0" fontId="36" fillId="0" borderId="0" xfId="0" applyFont="1" applyAlignment="1">
      <alignment horizontal="left" vertical="top" wrapText="1"/>
    </xf>
    <xf numFmtId="0" fontId="35" fillId="2" borderId="2" xfId="0" applyFont="1" applyFill="1" applyBorder="1"/>
    <xf numFmtId="17" fontId="34" fillId="3" borderId="0" xfId="0" applyNumberFormat="1" applyFont="1" applyFill="1" applyAlignment="1">
      <alignment horizontal="center" vertical="center"/>
    </xf>
    <xf numFmtId="14" fontId="34" fillId="4" borderId="4" xfId="0" applyNumberFormat="1" applyFont="1" applyFill="1" applyBorder="1" applyAlignment="1">
      <alignment horizontal="center" vertical="center"/>
    </xf>
    <xf numFmtId="14" fontId="34" fillId="4" borderId="5" xfId="0" applyNumberFormat="1" applyFont="1" applyFill="1" applyBorder="1" applyAlignment="1">
      <alignment horizontal="center" vertical="center"/>
    </xf>
    <xf numFmtId="172" fontId="35" fillId="2" borderId="4" xfId="53510" applyNumberFormat="1" applyFont="1" applyFill="1" applyBorder="1" applyAlignment="1">
      <alignment horizontal="center"/>
    </xf>
    <xf numFmtId="172" fontId="35" fillId="2" borderId="5" xfId="53510" applyNumberFormat="1" applyFont="1" applyFill="1" applyBorder="1" applyAlignment="1">
      <alignment horizontal="center"/>
    </xf>
    <xf numFmtId="172" fontId="35" fillId="5" borderId="4" xfId="53510" applyNumberFormat="1" applyFont="1" applyFill="1" applyBorder="1" applyAlignment="1">
      <alignment horizontal="center" vertical="center"/>
    </xf>
    <xf numFmtId="172" fontId="35" fillId="5" borderId="5" xfId="53510" applyNumberFormat="1" applyFont="1" applyFill="1" applyBorder="1" applyAlignment="1">
      <alignment horizontal="center" vertical="center"/>
    </xf>
    <xf numFmtId="172" fontId="36" fillId="5" borderId="4" xfId="53510" applyNumberFormat="1" applyFont="1" applyFill="1" applyBorder="1" applyAlignment="1">
      <alignment horizontal="center" vertical="center"/>
    </xf>
    <xf numFmtId="172" fontId="36" fillId="5" borderId="5" xfId="53510" applyNumberFormat="1" applyFont="1" applyFill="1" applyBorder="1" applyAlignment="1">
      <alignment horizontal="center" vertical="center"/>
    </xf>
    <xf numFmtId="0" fontId="34" fillId="3" borderId="4" xfId="0" applyFont="1" applyFill="1" applyBorder="1" applyAlignment="1">
      <alignment horizontal="center" vertical="center"/>
    </xf>
    <xf numFmtId="172" fontId="35" fillId="5" borderId="4" xfId="53510" applyNumberFormat="1" applyFont="1" applyFill="1" applyBorder="1" applyAlignment="1">
      <alignment horizontal="center" vertical="center" wrapText="1"/>
    </xf>
    <xf numFmtId="172" fontId="36" fillId="5" borderId="4" xfId="53510" applyNumberFormat="1" applyFont="1" applyFill="1" applyBorder="1" applyAlignment="1">
      <alignment horizontal="center" vertical="center" wrapText="1"/>
    </xf>
    <xf numFmtId="172" fontId="35" fillId="5" borderId="0" xfId="53510" applyNumberFormat="1" applyFont="1" applyFill="1" applyBorder="1" applyAlignment="1">
      <alignment horizontal="center" vertical="center" wrapText="1"/>
    </xf>
    <xf numFmtId="172" fontId="36" fillId="5" borderId="0" xfId="53510" applyNumberFormat="1" applyFont="1" applyFill="1" applyBorder="1" applyAlignment="1">
      <alignment horizontal="center" vertical="center" wrapText="1"/>
    </xf>
    <xf numFmtId="172" fontId="35" fillId="5" borderId="5" xfId="53510" applyNumberFormat="1" applyFont="1" applyFill="1" applyBorder="1" applyAlignment="1">
      <alignment horizontal="center" vertical="center" wrapText="1"/>
    </xf>
    <xf numFmtId="172" fontId="36" fillId="5" borderId="5" xfId="53510" applyNumberFormat="1" applyFont="1" applyFill="1" applyBorder="1" applyAlignment="1">
      <alignment horizontal="center" vertical="center" wrapText="1"/>
    </xf>
    <xf numFmtId="172" fontId="36" fillId="5" borderId="2" xfId="53510" applyNumberFormat="1" applyFont="1" applyFill="1" applyBorder="1" applyAlignment="1">
      <alignment horizontal="center" vertical="center" wrapText="1"/>
    </xf>
    <xf numFmtId="172" fontId="36" fillId="2" borderId="0" xfId="0" applyNumberFormat="1" applyFont="1" applyFill="1" applyAlignment="1">
      <alignment horizontal="center" vertical="center"/>
    </xf>
    <xf numFmtId="10" fontId="35" fillId="5" borderId="5" xfId="32495" applyNumberFormat="1" applyFont="1" applyFill="1" applyBorder="1" applyAlignment="1">
      <alignment horizontal="center"/>
    </xf>
    <xf numFmtId="0" fontId="35" fillId="0" borderId="8" xfId="0" applyFont="1" applyBorder="1" applyAlignment="1">
      <alignment vertical="center"/>
    </xf>
    <xf numFmtId="172" fontId="35" fillId="6" borderId="5" xfId="48867" applyNumberFormat="1" applyFont="1" applyFill="1" applyBorder="1" applyAlignment="1">
      <alignment horizontal="center"/>
    </xf>
    <xf numFmtId="172" fontId="36" fillId="6" borderId="5" xfId="48867" applyNumberFormat="1" applyFont="1" applyFill="1" applyBorder="1" applyAlignment="1">
      <alignment horizontal="center"/>
    </xf>
    <xf numFmtId="10" fontId="36" fillId="0" borderId="4" xfId="53510" applyNumberFormat="1" applyFont="1" applyFill="1" applyBorder="1" applyAlignment="1">
      <alignment horizontal="center" vertical="center"/>
    </xf>
    <xf numFmtId="10" fontId="36" fillId="0" borderId="0" xfId="53510" applyNumberFormat="1" applyFont="1" applyFill="1" applyBorder="1" applyAlignment="1">
      <alignment horizontal="center" vertical="center"/>
    </xf>
    <xf numFmtId="10" fontId="36" fillId="0" borderId="2" xfId="53510" applyNumberFormat="1" applyFont="1" applyFill="1" applyBorder="1" applyAlignment="1">
      <alignment horizontal="center" vertical="center"/>
    </xf>
    <xf numFmtId="0" fontId="35" fillId="0" borderId="0" xfId="0" applyFont="1" applyAlignment="1">
      <alignment horizontal="left" vertical="top" wrapText="1"/>
    </xf>
    <xf numFmtId="0" fontId="35" fillId="5" borderId="0" xfId="31" applyFont="1" applyFill="1" applyAlignment="1">
      <alignment horizontal="left" wrapText="1"/>
    </xf>
    <xf numFmtId="0" fontId="37" fillId="0" borderId="3" xfId="0" applyFont="1" applyBorder="1"/>
    <xf numFmtId="0" fontId="217" fillId="0" borderId="3" xfId="0" applyFont="1" applyBorder="1"/>
    <xf numFmtId="0" fontId="217" fillId="0" borderId="6" xfId="0" applyFont="1" applyBorder="1"/>
    <xf numFmtId="181" fontId="223" fillId="3" borderId="4" xfId="26" quotePrefix="1" applyNumberFormat="1" applyFont="1" applyFill="1" applyBorder="1" applyAlignment="1">
      <alignment vertical="center"/>
    </xf>
    <xf numFmtId="0" fontId="35" fillId="0" borderId="4" xfId="26" applyFont="1" applyBorder="1"/>
    <xf numFmtId="0" fontId="36" fillId="0" borderId="1" xfId="26" applyFont="1" applyBorder="1" applyAlignment="1">
      <alignment vertical="center"/>
    </xf>
    <xf numFmtId="181" fontId="223" fillId="3" borderId="3" xfId="26" quotePrefix="1" applyNumberFormat="1" applyFont="1" applyFill="1" applyBorder="1" applyAlignment="1">
      <alignment vertical="center"/>
    </xf>
    <xf numFmtId="0" fontId="223" fillId="3" borderId="0" xfId="26" applyFont="1" applyFill="1" applyAlignment="1">
      <alignment horizontal="center" vertical="center"/>
    </xf>
    <xf numFmtId="0" fontId="237" fillId="0" borderId="0" xfId="1" applyFont="1"/>
    <xf numFmtId="0" fontId="223" fillId="3" borderId="0" xfId="53515" applyFont="1" applyFill="1" applyAlignment="1">
      <alignment horizontal="center" vertical="center"/>
    </xf>
    <xf numFmtId="0" fontId="223" fillId="3" borderId="5" xfId="53515" applyFont="1" applyFill="1" applyBorder="1" applyAlignment="1">
      <alignment horizontal="center" vertical="center"/>
    </xf>
    <xf numFmtId="0" fontId="37" fillId="3" borderId="1" xfId="53515" applyFont="1" applyFill="1" applyBorder="1"/>
    <xf numFmtId="224" fontId="35" fillId="5" borderId="0" xfId="53513" applyNumberFormat="1" applyFont="1" applyFill="1" applyAlignment="1">
      <alignment horizontal="center" vertical="center" wrapText="1"/>
    </xf>
    <xf numFmtId="172" fontId="35" fillId="5" borderId="4" xfId="48907" applyNumberFormat="1" applyFont="1" applyFill="1" applyBorder="1" applyAlignment="1">
      <alignment horizontal="center" vertical="center" wrapText="1"/>
    </xf>
    <xf numFmtId="172" fontId="35" fillId="5" borderId="5" xfId="48907" applyNumberFormat="1" applyFont="1" applyFill="1" applyBorder="1" applyAlignment="1">
      <alignment horizontal="center" vertical="center" wrapText="1"/>
    </xf>
    <xf numFmtId="0" fontId="37" fillId="5" borderId="4" xfId="53513" applyNumberFormat="1" applyFont="1" applyFill="1" applyBorder="1" applyAlignment="1">
      <alignment horizontal="left" vertical="center" indent="1"/>
    </xf>
    <xf numFmtId="172" fontId="35" fillId="6" borderId="0" xfId="15" applyNumberFormat="1" applyFont="1" applyFill="1" applyAlignment="1">
      <alignment horizontal="center"/>
    </xf>
    <xf numFmtId="224" fontId="37" fillId="5" borderId="4" xfId="53513" applyNumberFormat="1" applyFont="1" applyFill="1" applyBorder="1" applyAlignment="1">
      <alignment horizontal="center" vertical="center" wrapText="1"/>
    </xf>
    <xf numFmtId="224" fontId="37" fillId="5" borderId="0" xfId="53513" applyNumberFormat="1" applyFont="1" applyFill="1" applyAlignment="1">
      <alignment horizontal="center" vertical="center" wrapText="1"/>
    </xf>
    <xf numFmtId="224" fontId="37" fillId="5" borderId="5" xfId="53513" applyNumberFormat="1" applyFont="1" applyFill="1" applyBorder="1" applyAlignment="1">
      <alignment horizontal="center" vertical="center" wrapText="1"/>
    </xf>
    <xf numFmtId="224" fontId="217" fillId="5" borderId="4" xfId="53513" applyNumberFormat="1" applyFont="1" applyFill="1" applyBorder="1" applyAlignment="1">
      <alignment horizontal="center" vertical="center" wrapText="1"/>
    </xf>
    <xf numFmtId="224" fontId="217" fillId="5" borderId="0" xfId="53513" applyNumberFormat="1" applyFont="1" applyFill="1" applyAlignment="1">
      <alignment horizontal="center" vertical="center" wrapText="1"/>
    </xf>
    <xf numFmtId="224" fontId="217" fillId="5" borderId="5" xfId="53513" applyNumberFormat="1" applyFont="1" applyFill="1" applyBorder="1" applyAlignment="1">
      <alignment horizontal="center" vertical="center" wrapText="1"/>
    </xf>
    <xf numFmtId="0" fontId="35" fillId="0" borderId="4" xfId="0" applyFont="1" applyBorder="1" applyAlignment="1">
      <alignment horizontal="left" wrapText="1" indent="1"/>
    </xf>
    <xf numFmtId="0" fontId="36" fillId="0" borderId="4" xfId="0" applyFont="1" applyBorder="1" applyAlignment="1">
      <alignment horizontal="left"/>
    </xf>
    <xf numFmtId="43" fontId="37" fillId="0" borderId="0" xfId="53506" applyFont="1"/>
    <xf numFmtId="0" fontId="240" fillId="5" borderId="0" xfId="31" applyFont="1" applyFill="1" applyAlignment="1">
      <alignment wrapText="1"/>
    </xf>
    <xf numFmtId="224" fontId="35" fillId="5" borderId="0" xfId="7828" applyNumberFormat="1" applyFont="1" applyFill="1" applyAlignment="1">
      <alignment horizontal="center" vertical="center" wrapText="1"/>
    </xf>
    <xf numFmtId="0" fontId="236" fillId="5" borderId="0" xfId="53512" applyFont="1" applyFill="1"/>
    <xf numFmtId="172" fontId="36" fillId="5" borderId="4" xfId="48907" applyNumberFormat="1" applyFont="1" applyFill="1" applyBorder="1" applyAlignment="1">
      <alignment horizontal="center" vertical="center" wrapText="1"/>
    </xf>
    <xf numFmtId="172" fontId="36" fillId="5" borderId="5" xfId="48907" applyNumberFormat="1" applyFont="1" applyFill="1" applyBorder="1" applyAlignment="1">
      <alignment horizontal="center" vertical="center" wrapText="1"/>
    </xf>
    <xf numFmtId="0" fontId="35" fillId="0" borderId="0" xfId="32" applyFont="1" applyAlignment="1">
      <alignment wrapText="1"/>
    </xf>
    <xf numFmtId="0" fontId="35" fillId="0" borderId="0" xfId="32" applyFont="1" applyAlignment="1">
      <alignment vertical="center" wrapText="1"/>
    </xf>
    <xf numFmtId="0" fontId="37" fillId="5" borderId="0" xfId="53512" applyFont="1" applyFill="1"/>
    <xf numFmtId="224" fontId="35" fillId="5" borderId="3" xfId="53513" applyNumberFormat="1" applyFont="1" applyFill="1" applyBorder="1" applyAlignment="1">
      <alignment horizontal="left" vertical="center" wrapText="1"/>
    </xf>
    <xf numFmtId="0" fontId="237" fillId="0" borderId="0" xfId="1" applyFont="1" applyFill="1" applyBorder="1"/>
    <xf numFmtId="172" fontId="35" fillId="0" borderId="62" xfId="53510" applyNumberFormat="1" applyFont="1" applyBorder="1" applyAlignment="1">
      <alignment horizontal="center"/>
    </xf>
    <xf numFmtId="172" fontId="35" fillId="0" borderId="63" xfId="53510" applyNumberFormat="1" applyFont="1" applyBorder="1" applyAlignment="1">
      <alignment horizontal="center"/>
    </xf>
    <xf numFmtId="172" fontId="36" fillId="0" borderId="5" xfId="53510" applyNumberFormat="1" applyFont="1" applyFill="1" applyBorder="1" applyAlignment="1">
      <alignment horizontal="center" vertical="center"/>
    </xf>
    <xf numFmtId="0" fontId="35" fillId="3" borderId="62" xfId="31" applyFont="1" applyFill="1" applyBorder="1" applyAlignment="1">
      <alignment horizontal="centerContinuous"/>
    </xf>
    <xf numFmtId="0" fontId="36" fillId="6" borderId="62" xfId="31" applyFont="1" applyFill="1" applyBorder="1"/>
    <xf numFmtId="179" fontId="34" fillId="3" borderId="0" xfId="32" applyNumberFormat="1" applyFont="1" applyFill="1" applyAlignment="1">
      <alignment horizontal="center"/>
    </xf>
    <xf numFmtId="0" fontId="35" fillId="6" borderId="62" xfId="31" applyFont="1" applyFill="1" applyBorder="1" applyAlignment="1">
      <alignment horizontal="center"/>
    </xf>
    <xf numFmtId="0" fontId="35" fillId="6" borderId="64" xfId="31" applyFont="1" applyFill="1" applyBorder="1" applyAlignment="1">
      <alignment horizontal="center"/>
    </xf>
    <xf numFmtId="0" fontId="35" fillId="6" borderId="63" xfId="31" applyFont="1" applyFill="1" applyBorder="1" applyAlignment="1">
      <alignment horizontal="center"/>
    </xf>
    <xf numFmtId="0" fontId="206" fillId="0" borderId="0" xfId="0" applyFont="1" applyAlignment="1">
      <alignment vertical="center" wrapText="1"/>
    </xf>
    <xf numFmtId="0" fontId="208" fillId="0" borderId="0" xfId="0" applyFont="1" applyAlignment="1">
      <alignment vertical="center"/>
    </xf>
    <xf numFmtId="0" fontId="34" fillId="3" borderId="62" xfId="0" applyFont="1" applyFill="1" applyBorder="1" applyAlignment="1">
      <alignment vertical="top"/>
    </xf>
    <xf numFmtId="0" fontId="36" fillId="0" borderId="0" xfId="0" applyFont="1" applyAlignment="1">
      <alignment vertical="center"/>
    </xf>
    <xf numFmtId="0" fontId="35" fillId="0" borderId="64" xfId="0" applyFont="1" applyBorder="1" applyAlignment="1">
      <alignment horizontal="center" vertical="center"/>
    </xf>
    <xf numFmtId="0" fontId="36" fillId="3" borderId="62" xfId="0" applyFont="1" applyFill="1" applyBorder="1" applyAlignment="1">
      <alignment horizontal="center"/>
    </xf>
    <xf numFmtId="0" fontId="36" fillId="3" borderId="64" xfId="0" applyFont="1" applyFill="1" applyBorder="1" applyAlignment="1">
      <alignment horizontal="center"/>
    </xf>
    <xf numFmtId="0" fontId="36" fillId="3" borderId="63" xfId="0" applyFont="1" applyFill="1" applyBorder="1" applyAlignment="1">
      <alignment horizontal="center"/>
    </xf>
    <xf numFmtId="14" fontId="34" fillId="3" borderId="0" xfId="37" applyNumberFormat="1" applyFont="1" applyFill="1" applyAlignment="1">
      <alignment horizontal="center" vertical="center"/>
    </xf>
    <xf numFmtId="0" fontId="36" fillId="6" borderId="62" xfId="0" applyFont="1" applyFill="1" applyBorder="1" applyAlignment="1">
      <alignment horizontal="left"/>
    </xf>
    <xf numFmtId="0" fontId="35" fillId="6" borderId="64" xfId="0" applyFont="1" applyFill="1" applyBorder="1"/>
    <xf numFmtId="0" fontId="35" fillId="6" borderId="63" xfId="0" applyFont="1" applyFill="1" applyBorder="1"/>
    <xf numFmtId="0" fontId="35" fillId="0" borderId="62" xfId="0" applyFont="1" applyBorder="1" applyAlignment="1">
      <alignment horizontal="center" vertical="center"/>
    </xf>
    <xf numFmtId="172" fontId="35" fillId="6" borderId="62" xfId="53510" applyNumberFormat="1" applyFont="1" applyFill="1" applyBorder="1" applyAlignment="1">
      <alignment horizontal="center" vertical="center"/>
    </xf>
    <xf numFmtId="172" fontId="35" fillId="6" borderId="63" xfId="53510" applyNumberFormat="1" applyFont="1" applyFill="1" applyBorder="1" applyAlignment="1">
      <alignment horizontal="center" vertical="center"/>
    </xf>
    <xf numFmtId="0" fontId="35" fillId="6" borderId="0" xfId="0" applyFont="1" applyFill="1" applyAlignment="1">
      <alignment vertical="center"/>
    </xf>
    <xf numFmtId="0" fontId="36" fillId="6" borderId="0" xfId="0" applyFont="1" applyFill="1"/>
    <xf numFmtId="0" fontId="36" fillId="6" borderId="0" xfId="0" applyFont="1" applyFill="1" applyAlignment="1">
      <alignment horizontal="left"/>
    </xf>
    <xf numFmtId="0" fontId="36" fillId="0" borderId="0" xfId="0" applyFont="1" applyAlignment="1">
      <alignment horizontal="left"/>
    </xf>
    <xf numFmtId="172" fontId="35" fillId="5" borderId="62" xfId="53510" applyNumberFormat="1" applyFont="1" applyFill="1" applyBorder="1" applyAlignment="1">
      <alignment horizontal="center" vertical="center" wrapText="1"/>
    </xf>
    <xf numFmtId="172" fontId="35" fillId="5" borderId="63" xfId="53510" applyNumberFormat="1" applyFont="1" applyFill="1" applyBorder="1" applyAlignment="1">
      <alignment horizontal="center" vertical="center" wrapText="1"/>
    </xf>
    <xf numFmtId="1" fontId="241" fillId="4" borderId="4" xfId="53506" quotePrefix="1" applyNumberFormat="1" applyFont="1" applyFill="1" applyBorder="1" applyAlignment="1">
      <alignment horizontal="center" vertical="center"/>
    </xf>
    <xf numFmtId="1" fontId="241" fillId="4" borderId="0" xfId="53506" quotePrefix="1" applyNumberFormat="1" applyFont="1" applyFill="1" applyBorder="1" applyAlignment="1">
      <alignment horizontal="center" vertical="center"/>
    </xf>
    <xf numFmtId="0" fontId="241" fillId="4" borderId="4" xfId="26" applyFont="1" applyFill="1" applyBorder="1" applyAlignment="1">
      <alignment horizontal="center" vertical="center"/>
    </xf>
    <xf numFmtId="0" fontId="241" fillId="4" borderId="5" xfId="26" applyFont="1" applyFill="1" applyBorder="1" applyAlignment="1">
      <alignment horizontal="center" vertical="center"/>
    </xf>
    <xf numFmtId="222" fontId="242" fillId="0" borderId="8" xfId="9332" applyNumberFormat="1" applyFont="1" applyFill="1" applyBorder="1" applyAlignment="1">
      <alignment horizontal="center" vertical="center"/>
    </xf>
    <xf numFmtId="222" fontId="242" fillId="0" borderId="7" xfId="9332" applyNumberFormat="1" applyFont="1" applyFill="1" applyBorder="1" applyAlignment="1">
      <alignment horizontal="center" vertical="center"/>
    </xf>
    <xf numFmtId="222" fontId="242" fillId="0" borderId="9" xfId="9332" applyNumberFormat="1" applyFont="1" applyFill="1" applyBorder="1" applyAlignment="1">
      <alignment horizontal="center" vertical="center"/>
    </xf>
    <xf numFmtId="172" fontId="242" fillId="0" borderId="61" xfId="27" applyNumberFormat="1" applyFont="1" applyFill="1" applyBorder="1" applyAlignment="1">
      <alignment horizontal="center" vertical="center"/>
    </xf>
    <xf numFmtId="172" fontId="242" fillId="0" borderId="63" xfId="27" applyNumberFormat="1" applyFont="1" applyFill="1" applyBorder="1" applyAlignment="1">
      <alignment horizontal="center" vertical="center"/>
    </xf>
    <xf numFmtId="222" fontId="243" fillId="0" borderId="62" xfId="9332" applyNumberFormat="1" applyFont="1" applyFill="1" applyBorder="1" applyAlignment="1">
      <alignment horizontal="center" vertical="center"/>
    </xf>
    <xf numFmtId="222" fontId="243" fillId="0" borderId="64" xfId="9332" applyNumberFormat="1" applyFont="1" applyFill="1" applyBorder="1" applyAlignment="1">
      <alignment horizontal="center" vertical="center"/>
    </xf>
    <xf numFmtId="222" fontId="243" fillId="0" borderId="63" xfId="9332" applyNumberFormat="1" applyFont="1" applyFill="1" applyBorder="1" applyAlignment="1">
      <alignment horizontal="center" vertical="center"/>
    </xf>
    <xf numFmtId="172" fontId="243" fillId="0" borderId="62" xfId="27" applyNumberFormat="1" applyFont="1" applyFill="1" applyBorder="1" applyAlignment="1">
      <alignment horizontal="center" vertical="center"/>
    </xf>
    <xf numFmtId="172" fontId="243" fillId="0" borderId="63" xfId="27" applyNumberFormat="1" applyFont="1" applyFill="1" applyBorder="1" applyAlignment="1">
      <alignment horizontal="center" vertical="center"/>
    </xf>
    <xf numFmtId="172" fontId="243" fillId="0" borderId="62" xfId="53510" applyNumberFormat="1" applyFont="1" applyFill="1" applyBorder="1" applyAlignment="1">
      <alignment horizontal="center" vertical="center"/>
    </xf>
    <xf numFmtId="172" fontId="243" fillId="0" borderId="63" xfId="53510" applyNumberFormat="1" applyFont="1" applyFill="1" applyBorder="1" applyAlignment="1">
      <alignment horizontal="center" vertical="center"/>
    </xf>
    <xf numFmtId="222" fontId="243" fillId="0" borderId="4" xfId="9332" applyNumberFormat="1" applyFont="1" applyFill="1" applyBorder="1" applyAlignment="1">
      <alignment horizontal="center" vertical="center"/>
    </xf>
    <xf numFmtId="222" fontId="243" fillId="0" borderId="0" xfId="9332" applyNumberFormat="1" applyFont="1" applyFill="1" applyBorder="1" applyAlignment="1">
      <alignment horizontal="center" vertical="center"/>
    </xf>
    <xf numFmtId="172" fontId="243" fillId="0" borderId="4" xfId="53510" applyNumberFormat="1" applyFont="1" applyFill="1" applyBorder="1" applyAlignment="1">
      <alignment horizontal="center" vertical="center"/>
    </xf>
    <xf numFmtId="172" fontId="243" fillId="0" borderId="5" xfId="53510" applyNumberFormat="1" applyFont="1" applyFill="1" applyBorder="1" applyAlignment="1">
      <alignment horizontal="center" vertical="center"/>
    </xf>
    <xf numFmtId="172" fontId="242" fillId="0" borderId="62" xfId="27" applyNumberFormat="1" applyFont="1" applyFill="1" applyBorder="1" applyAlignment="1">
      <alignment horizontal="center" vertical="center"/>
    </xf>
    <xf numFmtId="172" fontId="242" fillId="0" borderId="64" xfId="27" applyNumberFormat="1" applyFont="1" applyFill="1" applyBorder="1" applyAlignment="1">
      <alignment horizontal="center" vertical="center"/>
    </xf>
    <xf numFmtId="172" fontId="242" fillId="0" borderId="4" xfId="27" applyNumberFormat="1" applyFont="1" applyFill="1" applyBorder="1" applyAlignment="1">
      <alignment horizontal="center" vertical="center"/>
    </xf>
    <xf numFmtId="172" fontId="242" fillId="0" borderId="0" xfId="27" applyNumberFormat="1" applyFont="1" applyFill="1" applyBorder="1" applyAlignment="1">
      <alignment horizontal="center" vertical="center"/>
    </xf>
    <xf numFmtId="0" fontId="217" fillId="0" borderId="1" xfId="0" applyFont="1" applyBorder="1"/>
    <xf numFmtId="0" fontId="37" fillId="0" borderId="4" xfId="0" applyFont="1" applyBorder="1"/>
    <xf numFmtId="0" fontId="37" fillId="0" borderId="62" xfId="0" applyFont="1" applyBorder="1"/>
    <xf numFmtId="0" fontId="37" fillId="0" borderId="64" xfId="0" applyFont="1" applyBorder="1"/>
    <xf numFmtId="0" fontId="37" fillId="0" borderId="63" xfId="0" applyFont="1" applyBorder="1"/>
    <xf numFmtId="172" fontId="35" fillId="5" borderId="62" xfId="53510" applyNumberFormat="1" applyFont="1" applyFill="1" applyBorder="1"/>
    <xf numFmtId="172" fontId="35" fillId="5" borderId="63" xfId="53510" applyNumberFormat="1" applyFont="1" applyFill="1" applyBorder="1"/>
    <xf numFmtId="0" fontId="35" fillId="0" borderId="5" xfId="0" applyFont="1" applyBorder="1" applyAlignment="1">
      <alignment horizontal="left" vertical="center" wrapText="1"/>
    </xf>
    <xf numFmtId="174" fontId="35" fillId="5" borderId="62" xfId="53513" applyNumberFormat="1" applyFont="1" applyFill="1" applyBorder="1" applyAlignment="1">
      <alignment vertical="center"/>
    </xf>
    <xf numFmtId="174" fontId="35" fillId="5" borderId="63" xfId="53513" applyNumberFormat="1" applyFont="1" applyFill="1" applyBorder="1" applyAlignment="1">
      <alignment vertical="center"/>
    </xf>
    <xf numFmtId="3" fontId="35" fillId="0" borderId="62" xfId="0" applyNumberFormat="1" applyFont="1" applyBorder="1" applyAlignment="1">
      <alignment horizontal="center" vertical="center"/>
    </xf>
    <xf numFmtId="172" fontId="37" fillId="0" borderId="4" xfId="53510" applyNumberFormat="1" applyFont="1" applyBorder="1" applyAlignment="1">
      <alignment horizontal="center" vertical="center"/>
    </xf>
    <xf numFmtId="172" fontId="37" fillId="0" borderId="5" xfId="53510" applyNumberFormat="1" applyFont="1" applyBorder="1" applyAlignment="1">
      <alignment horizontal="center" vertical="center"/>
    </xf>
    <xf numFmtId="172" fontId="217" fillId="0" borderId="4" xfId="53510" applyNumberFormat="1" applyFont="1" applyBorder="1" applyAlignment="1">
      <alignment horizontal="center" vertical="center"/>
    </xf>
    <xf numFmtId="172" fontId="217" fillId="0" borderId="5" xfId="53510" applyNumberFormat="1" applyFont="1" applyBorder="1" applyAlignment="1">
      <alignment horizontal="center" vertical="center"/>
    </xf>
    <xf numFmtId="3" fontId="35" fillId="0" borderId="64" xfId="0" applyNumberFormat="1" applyFont="1" applyBorder="1" applyAlignment="1">
      <alignment horizontal="center" vertical="center"/>
    </xf>
    <xf numFmtId="0" fontId="36" fillId="0" borderId="6" xfId="28" applyFont="1" applyBorder="1" applyAlignment="1">
      <alignment wrapText="1"/>
    </xf>
    <xf numFmtId="0" fontId="34" fillId="3" borderId="62" xfId="53493" applyFont="1" applyFill="1" applyBorder="1" applyAlignment="1">
      <alignment vertical="top"/>
    </xf>
    <xf numFmtId="0" fontId="35" fillId="5" borderId="62" xfId="53493" applyFont="1" applyFill="1" applyBorder="1"/>
    <xf numFmtId="3" fontId="35" fillId="0" borderId="64" xfId="53493" applyNumberFormat="1" applyFont="1" applyBorder="1" applyAlignment="1">
      <alignment horizontal="center"/>
    </xf>
    <xf numFmtId="3" fontId="36" fillId="0" borderId="8" xfId="53493" applyNumberFormat="1" applyFont="1" applyBorder="1" applyAlignment="1">
      <alignment horizontal="center" vertical="center"/>
    </xf>
    <xf numFmtId="3" fontId="36" fillId="0" borderId="7" xfId="53493" applyNumberFormat="1" applyFont="1" applyBorder="1" applyAlignment="1">
      <alignment horizontal="center" vertical="center"/>
    </xf>
    <xf numFmtId="0" fontId="35" fillId="5" borderId="3" xfId="28" applyFont="1" applyFill="1" applyBorder="1" applyAlignment="1">
      <alignment vertical="center" wrapText="1"/>
    </xf>
    <xf numFmtId="0" fontId="36" fillId="5" borderId="1" xfId="28" applyFont="1" applyFill="1" applyBorder="1" applyAlignment="1">
      <alignment vertical="center" wrapText="1"/>
    </xf>
    <xf numFmtId="172" fontId="242" fillId="0" borderId="5" xfId="27" applyNumberFormat="1" applyFont="1" applyFill="1" applyBorder="1" applyAlignment="1">
      <alignment horizontal="center" vertical="center"/>
    </xf>
    <xf numFmtId="228" fontId="35" fillId="5" borderId="4" xfId="0" applyNumberFormat="1" applyFont="1" applyFill="1" applyBorder="1" applyAlignment="1">
      <alignment horizontal="center" vertical="center"/>
    </xf>
    <xf numFmtId="49" fontId="34" fillId="3" borderId="1" xfId="53493" applyNumberFormat="1" applyFont="1" applyFill="1" applyBorder="1" applyAlignment="1">
      <alignment horizontal="center" vertical="center"/>
    </xf>
    <xf numFmtId="43" fontId="35" fillId="0" borderId="4" xfId="53506" applyFont="1" applyBorder="1" applyAlignment="1">
      <alignment horizontal="center" vertical="center" wrapText="1"/>
    </xf>
    <xf numFmtId="171" fontId="35" fillId="0" borderId="5" xfId="20" applyNumberFormat="1" applyFont="1" applyBorder="1" applyAlignment="1">
      <alignment horizontal="center" vertical="center" wrapText="1"/>
    </xf>
    <xf numFmtId="43" fontId="36" fillId="0" borderId="8" xfId="53506" applyFont="1" applyBorder="1" applyAlignment="1">
      <alignment horizontal="center" vertical="center" wrapText="1"/>
    </xf>
    <xf numFmtId="171" fontId="36" fillId="0" borderId="9" xfId="20" applyNumberFormat="1" applyFont="1" applyBorder="1" applyAlignment="1">
      <alignment horizontal="center" vertical="center" wrapText="1"/>
    </xf>
    <xf numFmtId="49" fontId="34" fillId="3" borderId="2" xfId="0" applyNumberFormat="1" applyFont="1" applyFill="1" applyBorder="1" applyAlignment="1">
      <alignment horizontal="center" vertical="center"/>
    </xf>
    <xf numFmtId="0" fontId="35" fillId="0" borderId="62" xfId="0" applyFont="1" applyBorder="1"/>
    <xf numFmtId="0" fontId="35" fillId="0" borderId="64" xfId="0" applyFont="1" applyBorder="1"/>
    <xf numFmtId="0" fontId="36" fillId="5" borderId="0" xfId="0" applyFont="1" applyFill="1"/>
    <xf numFmtId="0" fontId="35" fillId="5" borderId="0" xfId="0" applyFont="1" applyFill="1" applyAlignment="1">
      <alignment horizontal="left"/>
    </xf>
    <xf numFmtId="0" fontId="35" fillId="5" borderId="0" xfId="0" applyFont="1" applyFill="1" applyAlignment="1">
      <alignment horizontal="center"/>
    </xf>
    <xf numFmtId="225" fontId="36" fillId="5" borderId="0" xfId="14" applyNumberFormat="1" applyFont="1" applyFill="1" applyAlignment="1">
      <alignment horizontal="center" vertical="center"/>
    </xf>
    <xf numFmtId="0" fontId="35" fillId="6" borderId="62" xfId="13" applyFont="1" applyFill="1" applyBorder="1"/>
    <xf numFmtId="0" fontId="35" fillId="6" borderId="64" xfId="13" applyFont="1" applyFill="1" applyBorder="1"/>
    <xf numFmtId="0" fontId="35" fillId="3" borderId="65" xfId="53493" applyFont="1" applyFill="1" applyBorder="1"/>
    <xf numFmtId="172" fontId="35" fillId="5" borderId="4" xfId="32992" applyNumberFormat="1" applyFont="1" applyFill="1" applyBorder="1" applyAlignment="1">
      <alignment horizontal="center" vertical="center"/>
    </xf>
    <xf numFmtId="172" fontId="36" fillId="5" borderId="4" xfId="32992" applyNumberFormat="1" applyFont="1" applyFill="1" applyBorder="1" applyAlignment="1">
      <alignment horizontal="center" vertical="center"/>
    </xf>
    <xf numFmtId="172" fontId="35" fillId="5" borderId="5" xfId="32992" applyNumberFormat="1" applyFont="1" applyFill="1" applyBorder="1" applyAlignment="1">
      <alignment horizontal="center" vertical="center"/>
    </xf>
    <xf numFmtId="172" fontId="36" fillId="5" borderId="5" xfId="32992" applyNumberFormat="1" applyFont="1" applyFill="1" applyBorder="1" applyAlignment="1">
      <alignment horizontal="center" vertical="center"/>
    </xf>
    <xf numFmtId="0" fontId="37" fillId="3" borderId="65" xfId="53515" applyFont="1" applyFill="1" applyBorder="1" applyAlignment="1">
      <alignment vertical="center"/>
    </xf>
    <xf numFmtId="0" fontId="37" fillId="0" borderId="65" xfId="0" applyFont="1" applyBorder="1"/>
    <xf numFmtId="0" fontId="37" fillId="0" borderId="5" xfId="0" applyFont="1" applyBorder="1" applyAlignment="1">
      <alignment horizontal="center"/>
    </xf>
    <xf numFmtId="0" fontId="37" fillId="0" borderId="1" xfId="0" applyFont="1" applyBorder="1"/>
    <xf numFmtId="174" fontId="34" fillId="3" borderId="62" xfId="53520" applyNumberFormat="1" applyFont="1" applyFill="1" applyBorder="1" applyAlignment="1">
      <alignment horizontal="center" vertical="center" wrapText="1"/>
    </xf>
    <xf numFmtId="174" fontId="34" fillId="3" borderId="64" xfId="53520" applyNumberFormat="1" applyFont="1" applyFill="1" applyBorder="1" applyAlignment="1">
      <alignment horizontal="center" vertical="center" wrapText="1"/>
    </xf>
    <xf numFmtId="174" fontId="34" fillId="3" borderId="63" xfId="53520" applyNumberFormat="1" applyFont="1" applyFill="1" applyBorder="1" applyAlignment="1">
      <alignment horizontal="center" vertical="center" wrapText="1"/>
    </xf>
    <xf numFmtId="9" fontId="37" fillId="0" borderId="0" xfId="53510" applyFont="1"/>
    <xf numFmtId="222" fontId="36" fillId="6" borderId="0" xfId="0" applyNumberFormat="1" applyFont="1" applyFill="1" applyAlignment="1">
      <alignment horizontal="center" vertical="center"/>
    </xf>
    <xf numFmtId="0" fontId="237" fillId="0" borderId="0" xfId="1" applyFont="1" applyFill="1" applyAlignment="1">
      <alignment horizontal="left"/>
    </xf>
    <xf numFmtId="0" fontId="36" fillId="5" borderId="0" xfId="31" applyFont="1" applyFill="1" applyAlignment="1">
      <alignment horizontal="left" wrapText="1"/>
    </xf>
    <xf numFmtId="0" fontId="223" fillId="4" borderId="65" xfId="0" applyFont="1" applyFill="1" applyBorder="1" applyAlignment="1">
      <alignment horizontal="left" vertical="center"/>
    </xf>
    <xf numFmtId="0" fontId="210" fillId="0" borderId="0" xfId="0" applyFont="1"/>
    <xf numFmtId="225" fontId="35" fillId="5" borderId="2" xfId="14" applyNumberFormat="1" applyFont="1" applyFill="1" applyBorder="1" applyAlignment="1">
      <alignment horizontal="center" vertical="center"/>
    </xf>
    <xf numFmtId="0" fontId="36" fillId="5" borderId="62" xfId="53517" applyNumberFormat="1" applyFont="1" applyFill="1" applyBorder="1" applyAlignment="1">
      <alignment horizontal="left" vertical="center"/>
    </xf>
    <xf numFmtId="0" fontId="37" fillId="5" borderId="4" xfId="53515" applyFont="1" applyFill="1" applyBorder="1" applyAlignment="1">
      <alignment horizontal="left" indent="1"/>
    </xf>
    <xf numFmtId="224" fontId="35" fillId="5" borderId="4" xfId="53517" applyNumberFormat="1" applyFont="1" applyFill="1" applyBorder="1" applyAlignment="1">
      <alignment horizontal="left" vertical="center" wrapText="1" indent="1"/>
    </xf>
    <xf numFmtId="224" fontId="36" fillId="5" borderId="4" xfId="53517" applyNumberFormat="1" applyFont="1" applyFill="1" applyBorder="1" applyAlignment="1">
      <alignment horizontal="left" vertical="center" wrapText="1" indent="1"/>
    </xf>
    <xf numFmtId="174" fontId="35" fillId="5" borderId="4" xfId="53517" applyNumberFormat="1" applyFont="1" applyFill="1" applyBorder="1" applyAlignment="1">
      <alignment horizontal="left" vertical="center"/>
    </xf>
    <xf numFmtId="224" fontId="35" fillId="5" borderId="4" xfId="53517" applyNumberFormat="1" applyFont="1" applyFill="1" applyBorder="1" applyAlignment="1">
      <alignment horizontal="left" vertical="center" wrapText="1"/>
    </xf>
    <xf numFmtId="224" fontId="35" fillId="0" borderId="4" xfId="53517" applyNumberFormat="1" applyFont="1" applyFill="1" applyBorder="1" applyAlignment="1">
      <alignment horizontal="left" vertical="center" wrapText="1"/>
    </xf>
    <xf numFmtId="0" fontId="217" fillId="0" borderId="4" xfId="53515" applyFont="1" applyBorder="1" applyAlignment="1">
      <alignment horizontal="left"/>
    </xf>
    <xf numFmtId="0" fontId="35" fillId="5" borderId="4" xfId="53515" applyFont="1" applyFill="1" applyBorder="1" applyAlignment="1">
      <alignment horizontal="left" indent="1"/>
    </xf>
    <xf numFmtId="0" fontId="36" fillId="5" borderId="4" xfId="53515" applyFont="1" applyFill="1" applyBorder="1" applyAlignment="1">
      <alignment horizontal="left"/>
    </xf>
    <xf numFmtId="0" fontId="35" fillId="5" borderId="4" xfId="53515" applyFont="1" applyFill="1" applyBorder="1"/>
    <xf numFmtId="0" fontId="36" fillId="5" borderId="4" xfId="53515" applyFont="1" applyFill="1" applyBorder="1"/>
    <xf numFmtId="0" fontId="211" fillId="3" borderId="65" xfId="0" applyFont="1" applyFill="1" applyBorder="1"/>
    <xf numFmtId="0" fontId="34" fillId="3" borderId="1" xfId="0" applyFont="1" applyFill="1" applyBorder="1"/>
    <xf numFmtId="180" fontId="35" fillId="0" borderId="4" xfId="31" quotePrefix="1" applyNumberFormat="1" applyFont="1" applyBorder="1" applyAlignment="1">
      <alignment horizontal="left"/>
    </xf>
    <xf numFmtId="172" fontId="36" fillId="0" borderId="1" xfId="53510" applyNumberFormat="1" applyFont="1" applyBorder="1" applyAlignment="1">
      <alignment horizontal="center" vertical="center"/>
    </xf>
    <xf numFmtId="0" fontId="220" fillId="5" borderId="62" xfId="7828" applyNumberFormat="1" applyFont="1" applyFill="1" applyBorder="1" applyAlignment="1">
      <alignment horizontal="left" vertical="center"/>
    </xf>
    <xf numFmtId="174" fontId="215" fillId="5" borderId="62" xfId="7828" applyNumberFormat="1" applyFont="1" applyFill="1" applyBorder="1" applyAlignment="1">
      <alignment horizontal="left" vertical="center"/>
    </xf>
    <xf numFmtId="174" fontId="215" fillId="5" borderId="64" xfId="7828" applyNumberFormat="1" applyFont="1" applyFill="1" applyBorder="1" applyAlignment="1">
      <alignment horizontal="left" vertical="center"/>
    </xf>
    <xf numFmtId="174" fontId="215" fillId="5" borderId="63" xfId="7828" applyNumberFormat="1" applyFont="1" applyFill="1" applyBorder="1" applyAlignment="1">
      <alignment horizontal="left" vertical="center"/>
    </xf>
    <xf numFmtId="172" fontId="215" fillId="5" borderId="64" xfId="53510" applyNumberFormat="1" applyFont="1" applyFill="1" applyBorder="1" applyAlignment="1">
      <alignment horizontal="left" vertical="center"/>
    </xf>
    <xf numFmtId="172" fontId="215" fillId="5" borderId="63" xfId="53510" applyNumberFormat="1" applyFont="1" applyFill="1" applyBorder="1" applyAlignment="1">
      <alignment horizontal="left" vertical="center"/>
    </xf>
    <xf numFmtId="0" fontId="34" fillId="3" borderId="62" xfId="0" applyFont="1" applyFill="1" applyBorder="1"/>
    <xf numFmtId="0" fontId="34" fillId="3" borderId="67" xfId="0" applyFont="1" applyFill="1" applyBorder="1" applyAlignment="1">
      <alignment horizontal="center" vertical="center"/>
    </xf>
    <xf numFmtId="17" fontId="34" fillId="3" borderId="66" xfId="0" quotePrefix="1" applyNumberFormat="1" applyFont="1" applyFill="1" applyBorder="1" applyAlignment="1">
      <alignment horizontal="center" vertical="center"/>
    </xf>
    <xf numFmtId="17" fontId="34" fillId="3" borderId="67" xfId="0" quotePrefix="1" applyNumberFormat="1" applyFont="1" applyFill="1" applyBorder="1" applyAlignment="1">
      <alignment horizontal="center" vertical="center"/>
    </xf>
    <xf numFmtId="14" fontId="34" fillId="3" borderId="67" xfId="0" applyNumberFormat="1" applyFont="1" applyFill="1" applyBorder="1" applyAlignment="1">
      <alignment horizontal="center" vertical="center"/>
    </xf>
    <xf numFmtId="0" fontId="217" fillId="0" borderId="65" xfId="0" applyFont="1" applyBorder="1"/>
    <xf numFmtId="0" fontId="36" fillId="0" borderId="62" xfId="0" applyFont="1" applyBorder="1" applyAlignment="1">
      <alignment horizontal="center" vertical="center" wrapText="1"/>
    </xf>
    <xf numFmtId="0" fontId="36" fillId="0" borderId="63" xfId="0" applyFont="1" applyBorder="1" applyAlignment="1">
      <alignment horizontal="center" vertical="center" wrapText="1"/>
    </xf>
    <xf numFmtId="0" fontId="35" fillId="0" borderId="66" xfId="0" applyFont="1" applyBorder="1" applyAlignment="1">
      <alignment wrapText="1"/>
    </xf>
    <xf numFmtId="0" fontId="223" fillId="3" borderId="65" xfId="26" applyFont="1" applyFill="1" applyBorder="1" applyAlignment="1">
      <alignment vertical="top"/>
    </xf>
    <xf numFmtId="0" fontId="36" fillId="0" borderId="62" xfId="26" applyFont="1" applyBorder="1" applyAlignment="1">
      <alignment vertical="center"/>
    </xf>
    <xf numFmtId="0" fontId="35" fillId="0" borderId="65" xfId="26" applyFont="1" applyBorder="1" applyAlignment="1">
      <alignment vertical="center"/>
    </xf>
    <xf numFmtId="0" fontId="35" fillId="0" borderId="62" xfId="26" applyFont="1" applyBorder="1"/>
    <xf numFmtId="0" fontId="36" fillId="2" borderId="65" xfId="26" applyFont="1" applyFill="1" applyBorder="1" applyAlignment="1">
      <alignment vertical="center"/>
    </xf>
    <xf numFmtId="172" fontId="242" fillId="0" borderId="66" xfId="27" applyNumberFormat="1" applyFont="1" applyFill="1" applyBorder="1" applyAlignment="1">
      <alignment horizontal="center" vertical="center"/>
    </xf>
    <xf numFmtId="172" fontId="242" fillId="0" borderId="2" xfId="27" applyNumberFormat="1" applyFont="1" applyFill="1" applyBorder="1" applyAlignment="1">
      <alignment horizontal="center" vertical="center"/>
    </xf>
    <xf numFmtId="172" fontId="242" fillId="0" borderId="67" xfId="27" applyNumberFormat="1" applyFont="1" applyFill="1" applyBorder="1" applyAlignment="1">
      <alignment horizontal="center" vertical="center"/>
    </xf>
    <xf numFmtId="0" fontId="34" fillId="3" borderId="65" xfId="0" applyFont="1" applyFill="1" applyBorder="1"/>
    <xf numFmtId="222" fontId="35" fillId="0" borderId="62" xfId="53506" applyNumberFormat="1" applyFont="1" applyFill="1" applyBorder="1" applyAlignment="1">
      <alignment horizontal="center" vertical="center"/>
    </xf>
    <xf numFmtId="222" fontId="35" fillId="0" borderId="64" xfId="53506" applyNumberFormat="1" applyFont="1" applyFill="1" applyBorder="1" applyAlignment="1">
      <alignment horizontal="center" vertical="center"/>
    </xf>
    <xf numFmtId="172" fontId="35" fillId="0" borderId="62" xfId="0" applyNumberFormat="1" applyFont="1" applyBorder="1" applyAlignment="1">
      <alignment horizontal="center" vertical="center"/>
    </xf>
    <xf numFmtId="172" fontId="35" fillId="0" borderId="63" xfId="0" applyNumberFormat="1" applyFont="1" applyBorder="1" applyAlignment="1">
      <alignment horizontal="center" vertical="center"/>
    </xf>
    <xf numFmtId="0" fontId="35" fillId="2" borderId="66" xfId="0" applyFont="1" applyFill="1" applyBorder="1" applyAlignment="1">
      <alignment horizontal="left"/>
    </xf>
    <xf numFmtId="222" fontId="35" fillId="0" borderId="66" xfId="53506" applyNumberFormat="1" applyFont="1" applyFill="1" applyBorder="1" applyAlignment="1">
      <alignment horizontal="center" vertical="center"/>
    </xf>
    <xf numFmtId="172" fontId="35" fillId="0" borderId="66" xfId="0" applyNumberFormat="1" applyFont="1" applyBorder="1" applyAlignment="1">
      <alignment horizontal="center" vertical="center"/>
    </xf>
    <xf numFmtId="172" fontId="35" fillId="0" borderId="67" xfId="0" applyNumberFormat="1" applyFont="1" applyBorder="1" applyAlignment="1">
      <alignment horizontal="center" vertical="center"/>
    </xf>
    <xf numFmtId="222" fontId="36" fillId="0" borderId="66" xfId="53506" applyNumberFormat="1" applyFont="1" applyFill="1" applyBorder="1" applyAlignment="1">
      <alignment horizontal="center" vertical="center"/>
    </xf>
    <xf numFmtId="222" fontId="36" fillId="0" borderId="67" xfId="53506" applyNumberFormat="1" applyFont="1" applyFill="1" applyBorder="1" applyAlignment="1">
      <alignment horizontal="center" vertical="center"/>
    </xf>
    <xf numFmtId="222" fontId="35" fillId="0" borderId="63" xfId="53506" applyNumberFormat="1" applyFont="1" applyFill="1" applyBorder="1" applyAlignment="1">
      <alignment horizontal="center" vertical="center"/>
    </xf>
    <xf numFmtId="172" fontId="35" fillId="0" borderId="64" xfId="53510" applyNumberFormat="1" applyFont="1" applyFill="1" applyBorder="1" applyAlignment="1">
      <alignment horizontal="center" vertical="center"/>
    </xf>
    <xf numFmtId="172" fontId="35" fillId="0" borderId="63" xfId="53510" applyNumberFormat="1" applyFont="1" applyFill="1" applyBorder="1" applyAlignment="1">
      <alignment horizontal="center" vertical="center"/>
    </xf>
    <xf numFmtId="0" fontId="35" fillId="2" borderId="66" xfId="0" applyFont="1" applyFill="1" applyBorder="1" applyAlignment="1">
      <alignment vertical="center"/>
    </xf>
    <xf numFmtId="0" fontId="34" fillId="3" borderId="62" xfId="53" applyFont="1" applyFill="1" applyBorder="1" applyAlignment="1">
      <alignment vertical="top"/>
    </xf>
    <xf numFmtId="0" fontId="35" fillId="0" borderId="62" xfId="0" applyFont="1" applyBorder="1" applyAlignment="1">
      <alignment horizontal="left" vertical="center"/>
    </xf>
    <xf numFmtId="0" fontId="35" fillId="5" borderId="66" xfId="53" applyFont="1" applyFill="1" applyBorder="1" applyAlignment="1">
      <alignment vertical="center"/>
    </xf>
    <xf numFmtId="0" fontId="34" fillId="3" borderId="65" xfId="0" applyFont="1" applyFill="1" applyBorder="1" applyAlignment="1">
      <alignment vertical="top"/>
    </xf>
    <xf numFmtId="0" fontId="36" fillId="0" borderId="62" xfId="0" applyFont="1" applyBorder="1"/>
    <xf numFmtId="222" fontId="36" fillId="0" borderId="62" xfId="53506" applyNumberFormat="1" applyFont="1" applyFill="1" applyBorder="1" applyAlignment="1">
      <alignment horizontal="center" vertical="center"/>
    </xf>
    <xf numFmtId="222" fontId="36" fillId="0" borderId="64" xfId="53506" applyNumberFormat="1" applyFont="1" applyFill="1" applyBorder="1" applyAlignment="1">
      <alignment horizontal="center" vertical="center"/>
    </xf>
    <xf numFmtId="172" fontId="36" fillId="6" borderId="62" xfId="48867" applyNumberFormat="1" applyFont="1" applyFill="1" applyBorder="1" applyAlignment="1">
      <alignment horizontal="center"/>
    </xf>
    <xf numFmtId="172" fontId="36" fillId="6" borderId="63" xfId="48867" applyNumberFormat="1" applyFont="1" applyFill="1" applyBorder="1" applyAlignment="1">
      <alignment horizontal="center"/>
    </xf>
    <xf numFmtId="0" fontId="35" fillId="0" borderId="65" xfId="0" applyFont="1" applyBorder="1"/>
    <xf numFmtId="172" fontId="35" fillId="6" borderId="62" xfId="48867" applyNumberFormat="1" applyFont="1" applyFill="1" applyBorder="1" applyAlignment="1">
      <alignment horizontal="center"/>
    </xf>
    <xf numFmtId="172" fontId="35" fillId="6" borderId="63" xfId="48867" applyNumberFormat="1" applyFont="1" applyFill="1" applyBorder="1" applyAlignment="1">
      <alignment horizontal="center"/>
    </xf>
    <xf numFmtId="10" fontId="36" fillId="0" borderId="62" xfId="53510" applyNumberFormat="1" applyFont="1" applyFill="1" applyBorder="1" applyAlignment="1">
      <alignment horizontal="center" vertical="center"/>
    </xf>
    <xf numFmtId="10" fontId="36" fillId="0" borderId="64" xfId="53510" applyNumberFormat="1" applyFont="1" applyFill="1" applyBorder="1" applyAlignment="1">
      <alignment horizontal="center" vertical="center"/>
    </xf>
    <xf numFmtId="0" fontId="36" fillId="0" borderId="66" xfId="0" applyFont="1" applyBorder="1" applyAlignment="1">
      <alignment vertical="center"/>
    </xf>
    <xf numFmtId="0" fontId="223" fillId="3" borderId="65" xfId="26" applyFont="1" applyFill="1" applyBorder="1" applyAlignment="1">
      <alignment vertical="top" wrapText="1"/>
    </xf>
    <xf numFmtId="181" fontId="223" fillId="3" borderId="66" xfId="26" quotePrefix="1" applyNumberFormat="1" applyFont="1" applyFill="1" applyBorder="1" applyAlignment="1">
      <alignment horizontal="left" vertical="center" wrapText="1"/>
    </xf>
    <xf numFmtId="14" fontId="223" fillId="3" borderId="66" xfId="37" applyNumberFormat="1" applyFont="1" applyFill="1" applyBorder="1" applyAlignment="1">
      <alignment horizontal="center" vertical="center"/>
    </xf>
    <xf numFmtId="14" fontId="223" fillId="3" borderId="67" xfId="37" applyNumberFormat="1" applyFont="1" applyFill="1" applyBorder="1" applyAlignment="1">
      <alignment horizontal="center" vertical="center"/>
    </xf>
    <xf numFmtId="0" fontId="35" fillId="0" borderId="62" xfId="26" applyFont="1" applyBorder="1" applyAlignment="1">
      <alignment vertical="center"/>
    </xf>
    <xf numFmtId="222" fontId="35" fillId="0" borderId="62" xfId="9332" applyNumberFormat="1" applyFont="1" applyFill="1" applyBorder="1" applyAlignment="1">
      <alignment horizontal="center" vertical="center"/>
    </xf>
    <xf numFmtId="222" fontId="35" fillId="0" borderId="64" xfId="9332" applyNumberFormat="1" applyFont="1" applyFill="1" applyBorder="1" applyAlignment="1">
      <alignment horizontal="center" vertical="center"/>
    </xf>
    <xf numFmtId="222" fontId="35" fillId="0" borderId="63" xfId="9332" applyNumberFormat="1" applyFont="1" applyFill="1" applyBorder="1" applyAlignment="1">
      <alignment horizontal="center" vertical="center"/>
    </xf>
    <xf numFmtId="172" fontId="35" fillId="0" borderId="62" xfId="27" applyNumberFormat="1" applyFont="1" applyFill="1" applyBorder="1" applyAlignment="1">
      <alignment horizontal="center" vertical="center"/>
    </xf>
    <xf numFmtId="172" fontId="35" fillId="0" borderId="63" xfId="27" applyNumberFormat="1" applyFont="1" applyFill="1" applyBorder="1" applyAlignment="1">
      <alignment horizontal="center" vertical="center"/>
    </xf>
    <xf numFmtId="0" fontId="36" fillId="0" borderId="66" xfId="26" applyFont="1" applyBorder="1" applyAlignment="1">
      <alignment wrapText="1"/>
    </xf>
    <xf numFmtId="172" fontId="36" fillId="0" borderId="66" xfId="27" applyNumberFormat="1" applyFont="1" applyFill="1" applyBorder="1" applyAlignment="1">
      <alignment horizontal="center" vertical="center"/>
    </xf>
    <xf numFmtId="172" fontId="36" fillId="0" borderId="67" xfId="27" applyNumberFormat="1" applyFont="1" applyFill="1" applyBorder="1" applyAlignment="1">
      <alignment horizontal="center" vertical="center"/>
    </xf>
    <xf numFmtId="0" fontId="35" fillId="0" borderId="66" xfId="26" applyFont="1" applyBorder="1"/>
    <xf numFmtId="0" fontId="34" fillId="3" borderId="66" xfId="0" applyFont="1" applyFill="1" applyBorder="1" applyAlignment="1">
      <alignment horizontal="center" vertical="top"/>
    </xf>
    <xf numFmtId="0" fontId="34" fillId="3" borderId="67" xfId="0" applyFont="1" applyFill="1" applyBorder="1" applyAlignment="1">
      <alignment horizontal="center" vertical="top"/>
    </xf>
    <xf numFmtId="167" fontId="34" fillId="3" borderId="66" xfId="13" quotePrefix="1" applyNumberFormat="1" applyFont="1" applyFill="1" applyBorder="1" applyAlignment="1">
      <alignment horizontal="left" vertical="top" wrapText="1"/>
    </xf>
    <xf numFmtId="0" fontId="34" fillId="3" borderId="67" xfId="13" applyFont="1" applyFill="1" applyBorder="1" applyAlignment="1">
      <alignment vertical="top" wrapText="1"/>
    </xf>
    <xf numFmtId="0" fontId="223" fillId="4" borderId="66" xfId="0" applyFont="1" applyFill="1" applyBorder="1" applyAlignment="1">
      <alignment horizontal="center" vertical="center"/>
    </xf>
    <xf numFmtId="0" fontId="223" fillId="4" borderId="67" xfId="0" applyFont="1" applyFill="1" applyBorder="1" applyAlignment="1">
      <alignment horizontal="center" vertical="center"/>
    </xf>
    <xf numFmtId="0" fontId="35" fillId="0" borderId="65" xfId="0" applyFont="1" applyBorder="1" applyAlignment="1">
      <alignment vertical="center"/>
    </xf>
    <xf numFmtId="0" fontId="34" fillId="3" borderId="65" xfId="0" applyFont="1" applyFill="1" applyBorder="1" applyAlignment="1">
      <alignment vertical="top" wrapText="1"/>
    </xf>
    <xf numFmtId="1" fontId="34" fillId="3" borderId="2" xfId="53506" applyNumberFormat="1" applyFont="1" applyFill="1" applyBorder="1" applyAlignment="1">
      <alignment horizontal="center" vertical="center"/>
    </xf>
    <xf numFmtId="1" fontId="34" fillId="3" borderId="67" xfId="53506" applyNumberFormat="1" applyFont="1" applyFill="1" applyBorder="1" applyAlignment="1">
      <alignment horizontal="center" vertical="center"/>
    </xf>
    <xf numFmtId="14" fontId="34" fillId="3" borderId="2" xfId="37" applyNumberFormat="1" applyFont="1" applyFill="1" applyBorder="1" applyAlignment="1">
      <alignment horizontal="center" vertical="center"/>
    </xf>
    <xf numFmtId="14" fontId="34" fillId="3" borderId="67" xfId="37" applyNumberFormat="1" applyFont="1" applyFill="1" applyBorder="1" applyAlignment="1">
      <alignment horizontal="center" vertical="center"/>
    </xf>
    <xf numFmtId="0" fontId="34" fillId="3" borderId="65" xfId="53493" applyFont="1" applyFill="1" applyBorder="1" applyAlignment="1">
      <alignment horizontal="center" vertical="top"/>
    </xf>
    <xf numFmtId="0" fontId="34" fillId="3" borderId="66" xfId="53493" quotePrefix="1" applyFont="1" applyFill="1" applyBorder="1" applyAlignment="1">
      <alignment vertical="center"/>
    </xf>
    <xf numFmtId="0" fontId="34" fillId="3" borderId="66" xfId="53493" applyFont="1" applyFill="1" applyBorder="1" applyAlignment="1">
      <alignment horizontal="center" vertical="center"/>
    </xf>
    <xf numFmtId="0" fontId="34" fillId="3" borderId="67" xfId="53493" applyFont="1" applyFill="1" applyBorder="1" applyAlignment="1">
      <alignment horizontal="center" vertical="center"/>
    </xf>
    <xf numFmtId="0" fontId="35" fillId="5" borderId="66" xfId="53493" applyFont="1" applyFill="1" applyBorder="1"/>
    <xf numFmtId="14" fontId="34" fillId="3" borderId="66" xfId="37" applyNumberFormat="1" applyFont="1" applyFill="1" applyBorder="1" applyAlignment="1">
      <alignment horizontal="center" vertical="center"/>
    </xf>
    <xf numFmtId="0" fontId="35" fillId="0" borderId="65" xfId="28" applyFont="1" applyBorder="1" applyAlignment="1">
      <alignment vertical="center" wrapText="1"/>
    </xf>
    <xf numFmtId="172" fontId="217" fillId="0" borderId="2" xfId="53496" applyNumberFormat="1" applyFont="1" applyBorder="1" applyAlignment="1">
      <alignment horizontal="center" wrapText="1"/>
    </xf>
    <xf numFmtId="3" fontId="34" fillId="4" borderId="65" xfId="20" applyNumberFormat="1" applyFont="1" applyFill="1" applyBorder="1" applyAlignment="1">
      <alignment horizontal="center" vertical="center" wrapText="1"/>
    </xf>
    <xf numFmtId="3" fontId="34" fillId="4" borderId="66" xfId="20" applyNumberFormat="1" applyFont="1" applyFill="1" applyBorder="1" applyAlignment="1">
      <alignment horizontal="center" vertical="center"/>
    </xf>
    <xf numFmtId="3" fontId="34" fillId="4" borderId="67" xfId="20" applyNumberFormat="1" applyFont="1" applyFill="1" applyBorder="1" applyAlignment="1">
      <alignment horizontal="center" vertical="center"/>
    </xf>
    <xf numFmtId="0" fontId="213" fillId="122" borderId="65" xfId="0" applyFont="1" applyFill="1" applyBorder="1"/>
    <xf numFmtId="0" fontId="34" fillId="3" borderId="66" xfId="0" quotePrefix="1" applyFont="1" applyFill="1" applyBorder="1" applyAlignment="1">
      <alignment horizontal="center" vertical="center"/>
    </xf>
    <xf numFmtId="0" fontId="34" fillId="3" borderId="67" xfId="0" quotePrefix="1" applyFont="1" applyFill="1" applyBorder="1" applyAlignment="1">
      <alignment horizontal="center" vertical="center"/>
    </xf>
    <xf numFmtId="0" fontId="35" fillId="5" borderId="65" xfId="0" applyFont="1" applyFill="1" applyBorder="1" applyAlignment="1">
      <alignment horizontal="left" vertical="center" indent="1"/>
    </xf>
    <xf numFmtId="0" fontId="210" fillId="5" borderId="66" xfId="47697" applyFont="1" applyFill="1" applyBorder="1" applyAlignment="1">
      <alignment vertical="center" wrapText="1"/>
    </xf>
    <xf numFmtId="0" fontId="34" fillId="3" borderId="62" xfId="47697" applyFont="1" applyFill="1" applyBorder="1" applyAlignment="1">
      <alignment vertical="center" wrapText="1"/>
    </xf>
    <xf numFmtId="0" fontId="211" fillId="3" borderId="66" xfId="47697" applyFont="1" applyFill="1" applyBorder="1" applyAlignment="1">
      <alignment vertical="center" wrapText="1"/>
    </xf>
    <xf numFmtId="0" fontId="217" fillId="0" borderId="62" xfId="47697" applyFont="1" applyBorder="1" applyAlignment="1">
      <alignment wrapText="1"/>
    </xf>
    <xf numFmtId="0" fontId="217" fillId="0" borderId="66" xfId="47697" applyFont="1" applyBorder="1" applyAlignment="1">
      <alignment wrapText="1"/>
    </xf>
    <xf numFmtId="0" fontId="210" fillId="0" borderId="66" xfId="0" applyFont="1" applyBorder="1"/>
    <xf numFmtId="49" fontId="34" fillId="3" borderId="66" xfId="0" applyNumberFormat="1" applyFont="1" applyFill="1" applyBorder="1" applyAlignment="1">
      <alignment horizontal="center" vertical="center"/>
    </xf>
    <xf numFmtId="49" fontId="34" fillId="3" borderId="67" xfId="0" applyNumberFormat="1" applyFont="1" applyFill="1" applyBorder="1" applyAlignment="1">
      <alignment horizontal="center" vertical="center"/>
    </xf>
    <xf numFmtId="172" fontId="35" fillId="0" borderId="65" xfId="53510" applyNumberFormat="1" applyFont="1" applyBorder="1" applyAlignment="1">
      <alignment horizontal="center" vertical="center"/>
    </xf>
    <xf numFmtId="0" fontId="36" fillId="0" borderId="66" xfId="0" applyFont="1" applyBorder="1"/>
    <xf numFmtId="0" fontId="35" fillId="0" borderId="2" xfId="0" applyFont="1" applyBorder="1"/>
    <xf numFmtId="0" fontId="35" fillId="0" borderId="67" xfId="0" applyFont="1" applyBorder="1"/>
    <xf numFmtId="172" fontId="36" fillId="0" borderId="66" xfId="53510" applyNumberFormat="1" applyFont="1" applyBorder="1" applyAlignment="1">
      <alignment horizontal="center" vertical="center"/>
    </xf>
    <xf numFmtId="172" fontId="36" fillId="0" borderId="67" xfId="53510" applyNumberFormat="1" applyFont="1" applyBorder="1" applyAlignment="1">
      <alignment horizontal="center" vertical="center"/>
    </xf>
    <xf numFmtId="0" fontId="35" fillId="5" borderId="66" xfId="0" applyFont="1" applyFill="1" applyBorder="1"/>
    <xf numFmtId="0" fontId="35" fillId="5" borderId="2" xfId="0" applyFont="1" applyFill="1" applyBorder="1"/>
    <xf numFmtId="222" fontId="35" fillId="0" borderId="66" xfId="14" applyNumberFormat="1" applyFont="1" applyBorder="1" applyAlignment="1">
      <alignment horizontal="center" vertical="center"/>
    </xf>
    <xf numFmtId="172" fontId="35" fillId="0" borderId="66" xfId="53510" applyNumberFormat="1" applyFont="1" applyBorder="1" applyAlignment="1">
      <alignment horizontal="center" vertical="center"/>
    </xf>
    <xf numFmtId="172" fontId="35" fillId="0" borderId="67" xfId="53510" applyNumberFormat="1" applyFont="1" applyBorder="1" applyAlignment="1">
      <alignment horizontal="center" vertical="center"/>
    </xf>
    <xf numFmtId="0" fontId="220" fillId="5" borderId="66" xfId="7828" applyNumberFormat="1" applyFont="1" applyFill="1" applyBorder="1" applyAlignment="1">
      <alignment horizontal="left" vertical="center"/>
    </xf>
    <xf numFmtId="224" fontId="220" fillId="5" borderId="66" xfId="7828" applyNumberFormat="1" applyFont="1" applyFill="1" applyBorder="1" applyAlignment="1">
      <alignment horizontal="center" vertical="center" wrapText="1"/>
    </xf>
    <xf numFmtId="224" fontId="220" fillId="5" borderId="67" xfId="7828" applyNumberFormat="1" applyFont="1" applyFill="1" applyBorder="1" applyAlignment="1">
      <alignment horizontal="center" vertical="center" wrapText="1"/>
    </xf>
    <xf numFmtId="172" fontId="220" fillId="5" borderId="67" xfId="53510" applyNumberFormat="1" applyFont="1" applyFill="1" applyBorder="1" applyAlignment="1">
      <alignment horizontal="center" vertical="center" wrapText="1"/>
    </xf>
    <xf numFmtId="174" fontId="35" fillId="5" borderId="62" xfId="53513" applyNumberFormat="1" applyFont="1" applyFill="1" applyBorder="1" applyAlignment="1">
      <alignment horizontal="left" vertical="center"/>
    </xf>
    <xf numFmtId="174" fontId="35" fillId="5" borderId="64" xfId="53513" applyNumberFormat="1" applyFont="1" applyFill="1" applyBorder="1" applyAlignment="1">
      <alignment horizontal="left" vertical="center"/>
    </xf>
    <xf numFmtId="174" fontId="35" fillId="5" borderId="63" xfId="53513" applyNumberFormat="1" applyFont="1" applyFill="1" applyBorder="1" applyAlignment="1">
      <alignment horizontal="left" vertical="center"/>
    </xf>
    <xf numFmtId="0" fontId="36" fillId="5" borderId="62" xfId="53513" applyNumberFormat="1" applyFont="1" applyFill="1" applyBorder="1" applyAlignment="1">
      <alignment horizontal="left" vertical="center"/>
    </xf>
    <xf numFmtId="174" fontId="35" fillId="5" borderId="64" xfId="53513" applyNumberFormat="1" applyFont="1" applyFill="1" applyBorder="1" applyAlignment="1">
      <alignment vertical="center"/>
    </xf>
    <xf numFmtId="10" fontId="35" fillId="0" borderId="62" xfId="47" applyNumberFormat="1" applyFont="1" applyBorder="1" applyAlignment="1">
      <alignment horizontal="center"/>
    </xf>
    <xf numFmtId="10" fontId="35" fillId="0" borderId="64" xfId="47" applyNumberFormat="1" applyFont="1" applyBorder="1" applyAlignment="1">
      <alignment horizontal="center"/>
    </xf>
    <xf numFmtId="10" fontId="35" fillId="0" borderId="63" xfId="47" applyNumberFormat="1" applyFont="1" applyBorder="1" applyAlignment="1">
      <alignment horizontal="center"/>
    </xf>
    <xf numFmtId="0" fontId="35" fillId="0" borderId="66" xfId="0" applyFont="1" applyBorder="1" applyAlignment="1">
      <alignment horizontal="left" indent="1"/>
    </xf>
    <xf numFmtId="224" fontId="35" fillId="5" borderId="66" xfId="53513" applyNumberFormat="1" applyFont="1" applyFill="1" applyBorder="1" applyAlignment="1">
      <alignment horizontal="center" vertical="center" wrapText="1"/>
    </xf>
    <xf numFmtId="172" fontId="35" fillId="5" borderId="66" xfId="48907" applyNumberFormat="1" applyFont="1" applyFill="1" applyBorder="1" applyAlignment="1">
      <alignment horizontal="center" vertical="center" wrapText="1"/>
    </xf>
    <xf numFmtId="172" fontId="35" fillId="5" borderId="67" xfId="48907" applyNumberFormat="1" applyFont="1" applyFill="1" applyBorder="1" applyAlignment="1">
      <alignment horizontal="center" vertical="center" wrapText="1"/>
    </xf>
    <xf numFmtId="224" fontId="35" fillId="5" borderId="67" xfId="53513" applyNumberFormat="1" applyFont="1" applyFill="1" applyBorder="1" applyAlignment="1">
      <alignment horizontal="center" vertical="center" wrapText="1"/>
    </xf>
    <xf numFmtId="224" fontId="37" fillId="5" borderId="66" xfId="53513" applyNumberFormat="1" applyFont="1" applyFill="1" applyBorder="1" applyAlignment="1">
      <alignment horizontal="center" vertical="center" wrapText="1"/>
    </xf>
    <xf numFmtId="224" fontId="37" fillId="5" borderId="2" xfId="53513" applyNumberFormat="1" applyFont="1" applyFill="1" applyBorder="1" applyAlignment="1">
      <alignment horizontal="center" vertical="center" wrapText="1"/>
    </xf>
    <xf numFmtId="224" fontId="37" fillId="5" borderId="67" xfId="53513" applyNumberFormat="1" applyFont="1" applyFill="1" applyBorder="1" applyAlignment="1">
      <alignment horizontal="center" vertical="center" wrapText="1"/>
    </xf>
    <xf numFmtId="0" fontId="37" fillId="3" borderId="62" xfId="0" applyFont="1" applyFill="1" applyBorder="1"/>
    <xf numFmtId="0" fontId="37" fillId="3" borderId="64" xfId="0" applyFont="1" applyFill="1" applyBorder="1"/>
    <xf numFmtId="0" fontId="37" fillId="3" borderId="63" xfId="0" applyFont="1" applyFill="1" applyBorder="1"/>
    <xf numFmtId="0" fontId="35" fillId="3" borderId="66" xfId="31" applyFont="1" applyFill="1" applyBorder="1"/>
    <xf numFmtId="172" fontId="35" fillId="2" borderId="62" xfId="53510" applyNumberFormat="1" applyFont="1" applyFill="1" applyBorder="1" applyAlignment="1">
      <alignment horizontal="center"/>
    </xf>
    <xf numFmtId="172" fontId="35" fillId="2" borderId="63" xfId="53510" applyNumberFormat="1" applyFont="1" applyFill="1" applyBorder="1" applyAlignment="1">
      <alignment horizontal="center"/>
    </xf>
    <xf numFmtId="180" fontId="35" fillId="6" borderId="66" xfId="31" quotePrefix="1" applyNumberFormat="1" applyFont="1" applyFill="1" applyBorder="1" applyAlignment="1">
      <alignment horizontal="left"/>
    </xf>
    <xf numFmtId="0" fontId="36" fillId="5" borderId="66" xfId="53515" applyFont="1" applyFill="1" applyBorder="1"/>
    <xf numFmtId="226" fontId="36" fillId="0" borderId="66" xfId="17742" applyNumberFormat="1" applyFont="1" applyBorder="1" applyAlignment="1">
      <alignment horizontal="center" vertical="center"/>
    </xf>
    <xf numFmtId="226" fontId="36" fillId="0" borderId="2" xfId="17742" applyNumberFormat="1" applyFont="1" applyBorder="1" applyAlignment="1">
      <alignment horizontal="center" vertical="center"/>
    </xf>
    <xf numFmtId="225" fontId="35" fillId="5" borderId="66" xfId="14" applyNumberFormat="1" applyFont="1" applyFill="1" applyBorder="1" applyAlignment="1">
      <alignment horizontal="center" vertical="center"/>
    </xf>
    <xf numFmtId="172" fontId="35" fillId="5" borderId="66" xfId="53510" applyNumberFormat="1" applyFont="1" applyFill="1" applyBorder="1" applyAlignment="1">
      <alignment horizontal="center" vertical="center"/>
    </xf>
    <xf numFmtId="172" fontId="35" fillId="5" borderId="67" xfId="53510" applyNumberFormat="1" applyFont="1" applyFill="1" applyBorder="1" applyAlignment="1">
      <alignment horizontal="center" vertical="center"/>
    </xf>
    <xf numFmtId="0" fontId="34" fillId="4" borderId="65" xfId="0" applyFont="1" applyFill="1" applyBorder="1" applyAlignment="1">
      <alignment vertical="center"/>
    </xf>
    <xf numFmtId="174" fontId="35" fillId="5" borderId="62" xfId="53517" applyNumberFormat="1" applyFont="1" applyFill="1" applyBorder="1" applyAlignment="1">
      <alignment horizontal="left" vertical="center"/>
    </xf>
    <xf numFmtId="174" fontId="35" fillId="5" borderId="64" xfId="53517" applyNumberFormat="1" applyFont="1" applyFill="1" applyBorder="1" applyAlignment="1">
      <alignment horizontal="left" vertical="center"/>
    </xf>
    <xf numFmtId="174" fontId="35" fillId="5" borderId="63" xfId="53517" applyNumberFormat="1" applyFont="1" applyFill="1" applyBorder="1" applyAlignment="1">
      <alignment horizontal="left" vertical="center"/>
    </xf>
    <xf numFmtId="172" fontId="35" fillId="5" borderId="64" xfId="53510" applyNumberFormat="1" applyFont="1" applyFill="1" applyBorder="1" applyAlignment="1">
      <alignment horizontal="left" vertical="center"/>
    </xf>
    <xf numFmtId="172" fontId="35" fillId="5" borderId="63" xfId="53510" applyNumberFormat="1" applyFont="1" applyFill="1" applyBorder="1" applyAlignment="1">
      <alignment horizontal="left" vertical="center"/>
    </xf>
    <xf numFmtId="0" fontId="36" fillId="2" borderId="66" xfId="0" applyFont="1" applyFill="1" applyBorder="1" applyAlignment="1">
      <alignment horizontal="left"/>
    </xf>
    <xf numFmtId="224" fontId="36" fillId="5" borderId="66" xfId="53517" applyNumberFormat="1" applyFont="1" applyFill="1" applyBorder="1" applyAlignment="1">
      <alignment horizontal="center" vertical="center" wrapText="1"/>
    </xf>
    <xf numFmtId="224" fontId="36" fillId="5" borderId="67" xfId="53517" applyNumberFormat="1" applyFont="1" applyFill="1" applyBorder="1" applyAlignment="1">
      <alignment horizontal="center" vertical="center" wrapText="1"/>
    </xf>
    <xf numFmtId="172" fontId="36" fillId="5" borderId="67" xfId="53510" applyNumberFormat="1" applyFont="1" applyFill="1" applyBorder="1" applyAlignment="1">
      <alignment horizontal="center" vertical="center" wrapText="1"/>
    </xf>
    <xf numFmtId="0" fontId="35" fillId="2" borderId="62" xfId="0" applyFont="1" applyFill="1" applyBorder="1" applyAlignment="1">
      <alignment vertical="center"/>
    </xf>
    <xf numFmtId="0" fontId="36" fillId="2" borderId="66" xfId="0" applyFont="1" applyFill="1" applyBorder="1" applyAlignment="1">
      <alignment vertical="center"/>
    </xf>
    <xf numFmtId="172" fontId="36" fillId="5" borderId="66" xfId="53510" applyNumberFormat="1" applyFont="1" applyFill="1" applyBorder="1" applyAlignment="1">
      <alignment horizontal="center" vertical="center" wrapText="1"/>
    </xf>
    <xf numFmtId="0" fontId="35" fillId="0" borderId="62" xfId="0" applyFont="1" applyBorder="1" applyAlignment="1">
      <alignment vertical="center"/>
    </xf>
    <xf numFmtId="172" fontId="35" fillId="5" borderId="62" xfId="53510" applyNumberFormat="1" applyFont="1" applyFill="1" applyBorder="1" applyAlignment="1">
      <alignment horizontal="left" vertical="center"/>
    </xf>
    <xf numFmtId="224" fontId="36" fillId="5" borderId="66" xfId="53513" applyNumberFormat="1" applyFont="1" applyFill="1" applyBorder="1" applyAlignment="1">
      <alignment horizontal="center" vertical="center" wrapText="1"/>
    </xf>
    <xf numFmtId="224" fontId="35" fillId="5" borderId="62" xfId="53513" applyNumberFormat="1" applyFont="1" applyFill="1" applyBorder="1" applyAlignment="1">
      <alignment horizontal="center" vertical="center" wrapText="1"/>
    </xf>
    <xf numFmtId="224" fontId="35" fillId="5" borderId="64" xfId="53513" applyNumberFormat="1" applyFont="1" applyFill="1" applyBorder="1" applyAlignment="1">
      <alignment horizontal="center" vertical="center" wrapText="1"/>
    </xf>
    <xf numFmtId="172" fontId="36" fillId="5" borderId="66" xfId="32992" applyNumberFormat="1" applyFont="1" applyFill="1" applyBorder="1" applyAlignment="1">
      <alignment horizontal="center" vertical="center"/>
    </xf>
    <xf numFmtId="172" fontId="36" fillId="5" borderId="67" xfId="32992" applyNumberFormat="1" applyFont="1" applyFill="1" applyBorder="1" applyAlignment="1">
      <alignment horizontal="center" vertical="center"/>
    </xf>
    <xf numFmtId="1" fontId="34" fillId="3" borderId="2" xfId="53514" applyNumberFormat="1" applyFont="1" applyFill="1" applyBorder="1" applyAlignment="1">
      <alignment horizontal="center" vertical="center"/>
    </xf>
    <xf numFmtId="1" fontId="34" fillId="3" borderId="67" xfId="53514" applyNumberFormat="1" applyFont="1" applyFill="1" applyBorder="1" applyAlignment="1">
      <alignment horizontal="center" vertical="center"/>
    </xf>
    <xf numFmtId="0" fontId="37" fillId="0" borderId="67" xfId="0" applyFont="1" applyBorder="1" applyAlignment="1">
      <alignment horizontal="center"/>
    </xf>
    <xf numFmtId="174" fontId="34" fillId="3" borderId="66" xfId="53520" applyNumberFormat="1" applyFont="1" applyFill="1" applyBorder="1" applyAlignment="1">
      <alignment horizontal="center" vertical="center" wrapText="1"/>
    </xf>
    <xf numFmtId="174" fontId="34" fillId="3" borderId="2" xfId="53520" applyNumberFormat="1" applyFont="1" applyFill="1" applyBorder="1" applyAlignment="1">
      <alignment horizontal="center" vertical="center" wrapText="1"/>
    </xf>
    <xf numFmtId="174" fontId="34" fillId="3" borderId="67" xfId="53520" applyNumberFormat="1" applyFont="1" applyFill="1" applyBorder="1" applyAlignment="1">
      <alignment horizontal="center" vertical="center" wrapText="1"/>
    </xf>
    <xf numFmtId="172" fontId="35" fillId="0" borderId="62" xfId="53510" applyNumberFormat="1" applyFont="1" applyBorder="1" applyAlignment="1">
      <alignment horizontal="center" vertical="center"/>
    </xf>
    <xf numFmtId="172" fontId="35" fillId="0" borderId="63" xfId="53510" applyNumberFormat="1" applyFont="1" applyBorder="1" applyAlignment="1">
      <alignment horizontal="center" vertical="center"/>
    </xf>
    <xf numFmtId="3" fontId="35" fillId="0" borderId="66" xfId="0" applyNumberFormat="1" applyFont="1" applyBorder="1" applyAlignment="1">
      <alignment horizontal="center" vertical="center"/>
    </xf>
    <xf numFmtId="172" fontId="37" fillId="0" borderId="62" xfId="53510" applyNumberFormat="1" applyFont="1" applyBorder="1" applyAlignment="1">
      <alignment horizontal="center" vertical="center"/>
    </xf>
    <xf numFmtId="172" fontId="37" fillId="0" borderId="63" xfId="53510" applyNumberFormat="1" applyFont="1" applyBorder="1" applyAlignment="1">
      <alignment horizontal="center" vertical="center"/>
    </xf>
    <xf numFmtId="172" fontId="217" fillId="0" borderId="66" xfId="53510" applyNumberFormat="1" applyFont="1" applyBorder="1" applyAlignment="1">
      <alignment horizontal="center" vertical="center"/>
    </xf>
    <xf numFmtId="0" fontId="206" fillId="0" borderId="62" xfId="0" applyFont="1" applyBorder="1"/>
    <xf numFmtId="0" fontId="206" fillId="0" borderId="66" xfId="0" applyFont="1" applyBorder="1"/>
    <xf numFmtId="172" fontId="217" fillId="0" borderId="5" xfId="53510" applyNumberFormat="1" applyFont="1" applyFill="1" applyBorder="1" applyAlignment="1">
      <alignment horizontal="center" vertical="center"/>
    </xf>
    <xf numFmtId="172" fontId="37" fillId="0" borderId="5" xfId="53510" applyNumberFormat="1" applyFont="1" applyFill="1" applyBorder="1" applyAlignment="1">
      <alignment horizontal="center" vertical="center"/>
    </xf>
    <xf numFmtId="224" fontId="36" fillId="5" borderId="0" xfId="53513" applyNumberFormat="1" applyFont="1" applyFill="1" applyAlignment="1">
      <alignment horizontal="center" vertical="center" wrapText="1"/>
    </xf>
    <xf numFmtId="224" fontId="36" fillId="5" borderId="5" xfId="53513" applyNumberFormat="1" applyFont="1" applyFill="1" applyBorder="1" applyAlignment="1">
      <alignment horizontal="center" vertical="center" wrapText="1"/>
    </xf>
    <xf numFmtId="224" fontId="36" fillId="5" borderId="3" xfId="53513" applyNumberFormat="1" applyFont="1" applyFill="1" applyBorder="1" applyAlignment="1">
      <alignment horizontal="left" vertical="center" wrapText="1"/>
    </xf>
    <xf numFmtId="17" fontId="221" fillId="3" borderId="66" xfId="3" quotePrefix="1" applyNumberFormat="1" applyFont="1" applyFill="1" applyBorder="1" applyAlignment="1">
      <alignment horizontal="center" vertical="center"/>
    </xf>
    <xf numFmtId="1" fontId="34" fillId="3" borderId="66" xfId="53514" quotePrefix="1" applyNumberFormat="1" applyFont="1" applyFill="1" applyBorder="1" applyAlignment="1">
      <alignment horizontal="center" vertical="center"/>
    </xf>
    <xf numFmtId="1" fontId="34" fillId="3" borderId="60" xfId="53514" quotePrefix="1" applyNumberFormat="1" applyFont="1" applyFill="1" applyBorder="1" applyAlignment="1">
      <alignment horizontal="center" vertical="center"/>
    </xf>
    <xf numFmtId="172" fontId="36" fillId="0" borderId="4" xfId="6" applyNumberFormat="1" applyFont="1" applyFill="1" applyBorder="1" applyAlignment="1">
      <alignment horizontal="center" vertical="center"/>
    </xf>
    <xf numFmtId="17" fontId="221" fillId="3" borderId="65" xfId="3" quotePrefix="1" applyNumberFormat="1" applyFont="1" applyFill="1" applyBorder="1" applyAlignment="1">
      <alignment horizontal="center" vertical="center"/>
    </xf>
    <xf numFmtId="224" fontId="35" fillId="5" borderId="63" xfId="53513" applyNumberFormat="1" applyFont="1" applyFill="1" applyBorder="1" applyAlignment="1">
      <alignment horizontal="center" vertical="center" wrapText="1"/>
    </xf>
    <xf numFmtId="224" fontId="35" fillId="5" borderId="60" xfId="53513" applyNumberFormat="1" applyFont="1" applyFill="1" applyBorder="1" applyAlignment="1">
      <alignment horizontal="center" vertical="center" wrapText="1"/>
    </xf>
    <xf numFmtId="224" fontId="212" fillId="5" borderId="4" xfId="53513" applyNumberFormat="1" applyFont="1" applyFill="1" applyBorder="1" applyAlignment="1">
      <alignment horizontal="center" vertical="center" wrapText="1"/>
    </xf>
    <xf numFmtId="224" fontId="212" fillId="5" borderId="0" xfId="53513" applyNumberFormat="1" applyFont="1" applyFill="1" applyBorder="1" applyAlignment="1">
      <alignment horizontal="center" vertical="center" wrapText="1"/>
    </xf>
    <xf numFmtId="172" fontId="248" fillId="0" borderId="4" xfId="53510" applyNumberFormat="1" applyFont="1" applyBorder="1" applyAlignment="1">
      <alignment horizontal="center" vertical="center"/>
    </xf>
    <xf numFmtId="172" fontId="248" fillId="0" borderId="5" xfId="53510" applyNumberFormat="1" applyFont="1" applyBorder="1" applyAlignment="1">
      <alignment horizontal="center" vertical="center"/>
    </xf>
    <xf numFmtId="224" fontId="36" fillId="5" borderId="60" xfId="53513" applyNumberFormat="1" applyFont="1" applyFill="1" applyBorder="1" applyAlignment="1">
      <alignment horizontal="center" vertical="center" wrapText="1"/>
    </xf>
    <xf numFmtId="224" fontId="36" fillId="5" borderId="67" xfId="53513" applyNumberFormat="1" applyFont="1" applyFill="1" applyBorder="1" applyAlignment="1">
      <alignment horizontal="center" vertical="center" wrapText="1"/>
    </xf>
    <xf numFmtId="224" fontId="36" fillId="5" borderId="62" xfId="53513" applyNumberFormat="1" applyFont="1" applyFill="1" applyBorder="1" applyAlignment="1">
      <alignment horizontal="center" vertical="center" wrapText="1"/>
    </xf>
    <xf numFmtId="224" fontId="36" fillId="5" borderId="64" xfId="53513" applyNumberFormat="1" applyFont="1" applyFill="1" applyBorder="1" applyAlignment="1">
      <alignment horizontal="center" vertical="center" wrapText="1"/>
    </xf>
    <xf numFmtId="172" fontId="36" fillId="6" borderId="4" xfId="48867" applyNumberFormat="1" applyFont="1" applyFill="1" applyBorder="1" applyAlignment="1">
      <alignment horizontal="center" vertical="center"/>
    </xf>
    <xf numFmtId="172" fontId="36" fillId="6" borderId="5" xfId="48867" applyNumberFormat="1" applyFont="1" applyFill="1" applyBorder="1" applyAlignment="1">
      <alignment horizontal="center" vertical="center"/>
    </xf>
    <xf numFmtId="222" fontId="35" fillId="0" borderId="0" xfId="14" applyNumberFormat="1" applyFont="1" applyAlignment="1">
      <alignment horizontal="center" vertical="center"/>
    </xf>
    <xf numFmtId="222" fontId="35" fillId="0" borderId="5" xfId="14" applyNumberFormat="1" applyFont="1" applyBorder="1" applyAlignment="1">
      <alignment horizontal="center" vertical="center"/>
    </xf>
    <xf numFmtId="222" fontId="36" fillId="0" borderId="0" xfId="14" applyNumberFormat="1" applyFont="1" applyAlignment="1">
      <alignment horizontal="center" vertical="center"/>
    </xf>
    <xf numFmtId="222" fontId="36" fillId="0" borderId="5" xfId="14" applyNumberFormat="1" applyFont="1" applyBorder="1" applyAlignment="1">
      <alignment horizontal="center" vertical="center"/>
    </xf>
    <xf numFmtId="222" fontId="35" fillId="0" borderId="60" xfId="14" applyNumberFormat="1" applyFont="1" applyBorder="1" applyAlignment="1">
      <alignment horizontal="center" vertical="center"/>
    </xf>
    <xf numFmtId="222" fontId="35" fillId="0" borderId="67" xfId="14" applyNumberFormat="1" applyFont="1" applyBorder="1" applyAlignment="1">
      <alignment horizontal="center" vertical="center"/>
    </xf>
    <xf numFmtId="172" fontId="35" fillId="5" borderId="4" xfId="15" applyNumberFormat="1" applyFont="1" applyFill="1" applyBorder="1" applyAlignment="1">
      <alignment horizontal="center" vertical="center"/>
    </xf>
    <xf numFmtId="172" fontId="35" fillId="5" borderId="5" xfId="15" applyNumberFormat="1" applyFont="1" applyFill="1" applyBorder="1" applyAlignment="1">
      <alignment horizontal="center" vertical="center"/>
    </xf>
    <xf numFmtId="172" fontId="36" fillId="5" borderId="4" xfId="15" applyNumberFormat="1" applyFont="1" applyFill="1" applyBorder="1" applyAlignment="1">
      <alignment horizontal="center" vertical="center"/>
    </xf>
    <xf numFmtId="172" fontId="36" fillId="5" borderId="5" xfId="15" applyNumberFormat="1" applyFont="1" applyFill="1" applyBorder="1" applyAlignment="1">
      <alignment horizontal="center" vertical="center"/>
    </xf>
    <xf numFmtId="172" fontId="35" fillId="5" borderId="66" xfId="15" applyNumberFormat="1" applyFont="1" applyFill="1" applyBorder="1" applyAlignment="1">
      <alignment horizontal="center" vertical="center"/>
    </xf>
    <xf numFmtId="172" fontId="35" fillId="5" borderId="67" xfId="15" applyNumberFormat="1" applyFont="1" applyFill="1" applyBorder="1" applyAlignment="1">
      <alignment horizontal="center" vertical="center"/>
    </xf>
    <xf numFmtId="172" fontId="35" fillId="5" borderId="0" xfId="15" applyNumberFormat="1" applyFont="1" applyFill="1" applyAlignment="1">
      <alignment horizontal="center" vertical="center"/>
    </xf>
    <xf numFmtId="172" fontId="36" fillId="5" borderId="0" xfId="15" applyNumberFormat="1" applyFont="1" applyFill="1" applyAlignment="1">
      <alignment horizontal="center" vertical="center"/>
    </xf>
    <xf numFmtId="222" fontId="36" fillId="0" borderId="66" xfId="14" applyNumberFormat="1" applyFont="1" applyBorder="1" applyAlignment="1">
      <alignment horizontal="center" vertical="center"/>
    </xf>
    <xf numFmtId="222" fontId="36" fillId="0" borderId="60" xfId="14" applyNumberFormat="1" applyFont="1" applyBorder="1" applyAlignment="1">
      <alignment horizontal="center" vertical="center"/>
    </xf>
    <xf numFmtId="222" fontId="36" fillId="0" borderId="67" xfId="14" applyNumberFormat="1" applyFont="1" applyBorder="1" applyAlignment="1">
      <alignment horizontal="center" vertical="center"/>
    </xf>
    <xf numFmtId="172" fontId="36" fillId="5" borderId="60" xfId="15" applyNumberFormat="1" applyFont="1" applyFill="1" applyBorder="1" applyAlignment="1">
      <alignment horizontal="center" vertical="center"/>
    </xf>
    <xf numFmtId="172" fontId="36" fillId="5" borderId="67" xfId="15" applyNumberFormat="1" applyFont="1" applyFill="1" applyBorder="1" applyAlignment="1">
      <alignment horizontal="center" vertical="center"/>
    </xf>
    <xf numFmtId="0" fontId="34" fillId="3" borderId="62" xfId="0" applyFont="1" applyFill="1" applyBorder="1" applyAlignment="1">
      <alignment horizontal="left"/>
    </xf>
    <xf numFmtId="1" fontId="34" fillId="3" borderId="0" xfId="53514" quotePrefix="1" applyNumberFormat="1" applyFont="1" applyFill="1" applyAlignment="1">
      <alignment horizontal="center" vertical="center"/>
    </xf>
    <xf numFmtId="222" fontId="35" fillId="0" borderId="4" xfId="53506" applyNumberFormat="1" applyFont="1" applyBorder="1" applyAlignment="1">
      <alignment horizontal="center" vertical="center"/>
    </xf>
    <xf numFmtId="222" fontId="35" fillId="0" borderId="0" xfId="53506" applyNumberFormat="1" applyFont="1" applyAlignment="1">
      <alignment horizontal="center" vertical="center"/>
    </xf>
    <xf numFmtId="172" fontId="35" fillId="0" borderId="0" xfId="53510" applyNumberFormat="1" applyFont="1" applyAlignment="1">
      <alignment horizontal="center" vertical="center"/>
    </xf>
    <xf numFmtId="222" fontId="36" fillId="0" borderId="8" xfId="53506" applyNumberFormat="1" applyFont="1" applyBorder="1" applyAlignment="1">
      <alignment horizontal="center" vertical="center"/>
    </xf>
    <xf numFmtId="222" fontId="36" fillId="0" borderId="7" xfId="53506" applyNumberFormat="1" applyFont="1" applyBorder="1" applyAlignment="1">
      <alignment horizontal="center" vertical="center"/>
    </xf>
    <xf numFmtId="172" fontId="36" fillId="0" borderId="9" xfId="53510" applyNumberFormat="1" applyFont="1" applyBorder="1" applyAlignment="1">
      <alignment horizontal="center" vertical="center"/>
    </xf>
    <xf numFmtId="172" fontId="36" fillId="0" borderId="7" xfId="53510" applyNumberFormat="1" applyFont="1" applyBorder="1" applyAlignment="1">
      <alignment horizontal="center" vertical="center"/>
    </xf>
    <xf numFmtId="172" fontId="35" fillId="0" borderId="8" xfId="53510" applyNumberFormat="1" applyFont="1" applyBorder="1" applyAlignment="1">
      <alignment horizontal="center" vertical="center"/>
    </xf>
    <xf numFmtId="172" fontId="35" fillId="0" borderId="7" xfId="53510" applyNumberFormat="1" applyFont="1" applyBorder="1" applyAlignment="1">
      <alignment horizontal="center" vertical="center"/>
    </xf>
    <xf numFmtId="172" fontId="35" fillId="0" borderId="9" xfId="53510" applyNumberFormat="1" applyFont="1" applyBorder="1" applyAlignment="1">
      <alignment horizontal="center" vertical="center"/>
    </xf>
    <xf numFmtId="227" fontId="35" fillId="5" borderId="62" xfId="9396" applyNumberFormat="1" applyFont="1" applyFill="1" applyBorder="1" applyAlignment="1">
      <alignment horizontal="center" vertical="center"/>
    </xf>
    <xf numFmtId="227" fontId="35" fillId="5" borderId="64" xfId="9396" applyNumberFormat="1" applyFont="1" applyFill="1" applyBorder="1" applyAlignment="1">
      <alignment horizontal="center" vertical="center"/>
    </xf>
    <xf numFmtId="172" fontId="37" fillId="0" borderId="62" xfId="53510" applyNumberFormat="1" applyFont="1" applyFill="1" applyBorder="1" applyAlignment="1">
      <alignment horizontal="center"/>
    </xf>
    <xf numFmtId="172" fontId="37" fillId="0" borderId="63" xfId="53510" applyNumberFormat="1" applyFont="1" applyFill="1" applyBorder="1" applyAlignment="1">
      <alignment horizontal="center"/>
    </xf>
    <xf numFmtId="227" fontId="35" fillId="5" borderId="4" xfId="49857" applyNumberFormat="1" applyFont="1" applyFill="1" applyBorder="1" applyAlignment="1">
      <alignment horizontal="center" vertical="center"/>
    </xf>
    <xf numFmtId="227" fontId="35" fillId="5" borderId="0" xfId="49857" applyNumberFormat="1" applyFont="1" applyFill="1" applyBorder="1" applyAlignment="1">
      <alignment horizontal="center" vertical="center"/>
    </xf>
    <xf numFmtId="172" fontId="37" fillId="0" borderId="4" xfId="53510" applyNumberFormat="1" applyFont="1" applyFill="1" applyBorder="1" applyAlignment="1">
      <alignment horizontal="center"/>
    </xf>
    <xf numFmtId="172" fontId="37" fillId="0" borderId="5" xfId="53510" applyNumberFormat="1" applyFont="1" applyFill="1" applyBorder="1" applyAlignment="1">
      <alignment horizontal="center"/>
    </xf>
    <xf numFmtId="227" fontId="35" fillId="5" borderId="4" xfId="9396" applyNumberFormat="1" applyFont="1" applyFill="1" applyBorder="1" applyAlignment="1">
      <alignment horizontal="center" vertical="center"/>
    </xf>
    <xf numFmtId="227" fontId="35" fillId="5" borderId="0" xfId="9396" applyNumberFormat="1" applyFont="1" applyFill="1" applyBorder="1" applyAlignment="1">
      <alignment horizontal="center" vertical="center"/>
    </xf>
    <xf numFmtId="172" fontId="37" fillId="0" borderId="66" xfId="53510" applyNumberFormat="1" applyFont="1" applyFill="1" applyBorder="1" applyAlignment="1">
      <alignment horizontal="center"/>
    </xf>
    <xf numFmtId="172" fontId="37" fillId="0" borderId="67" xfId="53510" applyNumberFormat="1" applyFont="1" applyFill="1" applyBorder="1" applyAlignment="1">
      <alignment horizontal="center"/>
    </xf>
    <xf numFmtId="227" fontId="36" fillId="5" borderId="62" xfId="9396" applyNumberFormat="1" applyFont="1" applyFill="1" applyBorder="1" applyAlignment="1">
      <alignment horizontal="center" vertical="center"/>
    </xf>
    <xf numFmtId="227" fontId="36" fillId="5" borderId="64" xfId="9396" applyNumberFormat="1" applyFont="1" applyFill="1" applyBorder="1" applyAlignment="1">
      <alignment horizontal="center" vertical="center"/>
    </xf>
    <xf numFmtId="227" fontId="36" fillId="5" borderId="63" xfId="9396" applyNumberFormat="1" applyFont="1" applyFill="1" applyBorder="1" applyAlignment="1">
      <alignment horizontal="center" vertical="center"/>
    </xf>
    <xf numFmtId="172" fontId="217" fillId="0" borderId="4" xfId="53510" applyNumberFormat="1" applyFont="1" applyFill="1" applyBorder="1" applyAlignment="1">
      <alignment horizontal="center"/>
    </xf>
    <xf numFmtId="172" fontId="217" fillId="0" borderId="5" xfId="53510" applyNumberFormat="1" applyFont="1" applyFill="1" applyBorder="1" applyAlignment="1">
      <alignment horizontal="center"/>
    </xf>
    <xf numFmtId="227" fontId="35" fillId="5" borderId="66" xfId="9396" applyNumberFormat="1" applyFont="1" applyFill="1" applyBorder="1" applyAlignment="1">
      <alignment horizontal="center" vertical="center"/>
    </xf>
    <xf numFmtId="227" fontId="35" fillId="5" borderId="2" xfId="9396" applyNumberFormat="1" applyFont="1" applyFill="1" applyBorder="1" applyAlignment="1">
      <alignment horizontal="center" vertical="center"/>
    </xf>
    <xf numFmtId="227" fontId="36" fillId="5" borderId="8" xfId="9396" applyNumberFormat="1" applyFont="1" applyFill="1" applyBorder="1" applyAlignment="1">
      <alignment horizontal="center" vertical="center"/>
    </xf>
    <xf numFmtId="227" fontId="36" fillId="5" borderId="7" xfId="9396" applyNumberFormat="1" applyFont="1" applyFill="1" applyBorder="1" applyAlignment="1">
      <alignment horizontal="center" vertical="center"/>
    </xf>
    <xf numFmtId="227" fontId="36" fillId="5" borderId="9" xfId="9396" applyNumberFormat="1" applyFont="1" applyFill="1" applyBorder="1" applyAlignment="1">
      <alignment horizontal="center" vertical="center"/>
    </xf>
    <xf numFmtId="172" fontId="217" fillId="0" borderId="8" xfId="53510" applyNumberFormat="1" applyFont="1" applyFill="1" applyBorder="1" applyAlignment="1">
      <alignment horizontal="center"/>
    </xf>
    <xf numFmtId="172" fontId="217" fillId="0" borderId="9" xfId="53510" applyNumberFormat="1" applyFont="1" applyFill="1" applyBorder="1" applyAlignment="1">
      <alignment horizontal="center"/>
    </xf>
    <xf numFmtId="0" fontId="35" fillId="5" borderId="4" xfId="0" applyFont="1" applyFill="1" applyBorder="1" applyAlignment="1">
      <alignment vertical="center"/>
    </xf>
    <xf numFmtId="0" fontId="35" fillId="0" borderId="0" xfId="0" applyFont="1" applyAlignment="1">
      <alignment horizontal="left"/>
    </xf>
    <xf numFmtId="222" fontId="36" fillId="0" borderId="8" xfId="14" applyNumberFormat="1" applyFont="1" applyBorder="1" applyAlignment="1">
      <alignment horizontal="center" vertical="center"/>
    </xf>
    <xf numFmtId="222" fontId="36" fillId="0" borderId="9" xfId="14" applyNumberFormat="1" applyFont="1" applyBorder="1" applyAlignment="1">
      <alignment horizontal="center" vertical="center"/>
    </xf>
    <xf numFmtId="0" fontId="34" fillId="3" borderId="14" xfId="0" applyFont="1" applyFill="1" applyBorder="1"/>
    <xf numFmtId="0" fontId="35" fillId="5" borderId="3" xfId="0" applyFont="1" applyFill="1" applyBorder="1" applyAlignment="1">
      <alignment horizontal="left" vertical="center" wrapText="1" indent="1"/>
    </xf>
    <xf numFmtId="228" fontId="35" fillId="5" borderId="0" xfId="0" applyNumberFormat="1" applyFont="1" applyFill="1" applyAlignment="1">
      <alignment horizontal="center" vertical="center"/>
    </xf>
    <xf numFmtId="228" fontId="35" fillId="5" borderId="5" xfId="0" applyNumberFormat="1" applyFont="1" applyFill="1" applyBorder="1" applyAlignment="1">
      <alignment horizontal="center" vertical="center"/>
    </xf>
    <xf numFmtId="172" fontId="35" fillId="5" borderId="62" xfId="32498" applyNumberFormat="1" applyFont="1" applyFill="1" applyBorder="1" applyAlignment="1">
      <alignment horizontal="center" vertical="center"/>
    </xf>
    <xf numFmtId="172" fontId="35" fillId="5" borderId="5" xfId="32498" applyNumberFormat="1" applyFont="1" applyFill="1" applyBorder="1" applyAlignment="1">
      <alignment horizontal="center" vertical="center"/>
    </xf>
    <xf numFmtId="172" fontId="35" fillId="5" borderId="4" xfId="32498" applyNumberFormat="1" applyFont="1" applyFill="1" applyBorder="1" applyAlignment="1">
      <alignment horizontal="center" vertical="center"/>
    </xf>
    <xf numFmtId="228" fontId="210" fillId="5" borderId="62" xfId="47697" applyNumberFormat="1" applyFont="1" applyFill="1" applyBorder="1" applyAlignment="1">
      <alignment horizontal="center" vertical="center"/>
    </xf>
    <xf numFmtId="228" fontId="210" fillId="5" borderId="64" xfId="47697" applyNumberFormat="1" applyFont="1" applyFill="1" applyBorder="1" applyAlignment="1">
      <alignment horizontal="center" vertical="center"/>
    </xf>
    <xf numFmtId="228" fontId="210" fillId="5" borderId="63" xfId="47697" applyNumberFormat="1" applyFont="1" applyFill="1" applyBorder="1" applyAlignment="1">
      <alignment horizontal="center" vertical="center"/>
    </xf>
    <xf numFmtId="172" fontId="210" fillId="5" borderId="8" xfId="32498" applyNumberFormat="1" applyFont="1" applyFill="1" applyBorder="1" applyAlignment="1">
      <alignment horizontal="center" vertical="center"/>
    </xf>
    <xf numFmtId="172" fontId="210" fillId="5" borderId="9" xfId="32498" applyNumberFormat="1" applyFont="1" applyFill="1" applyBorder="1" applyAlignment="1">
      <alignment horizontal="center" vertical="center"/>
    </xf>
    <xf numFmtId="228" fontId="210" fillId="5" borderId="8" xfId="47697" applyNumberFormat="1" applyFont="1" applyFill="1" applyBorder="1" applyAlignment="1">
      <alignment horizontal="center" vertical="center"/>
    </xf>
    <xf numFmtId="228" fontId="210" fillId="5" borderId="7" xfId="47697" applyNumberFormat="1" applyFont="1" applyFill="1" applyBorder="1" applyAlignment="1">
      <alignment horizontal="center" vertical="center"/>
    </xf>
    <xf numFmtId="228" fontId="210" fillId="5" borderId="9" xfId="47697" applyNumberFormat="1" applyFont="1" applyFill="1" applyBorder="1" applyAlignment="1">
      <alignment horizontal="center" vertical="center"/>
    </xf>
    <xf numFmtId="228" fontId="210" fillId="5" borderId="66" xfId="47697" applyNumberFormat="1" applyFont="1" applyFill="1" applyBorder="1" applyAlignment="1">
      <alignment horizontal="center" vertical="center"/>
    </xf>
    <xf numFmtId="228" fontId="210" fillId="5" borderId="2" xfId="47697" applyNumberFormat="1" applyFont="1" applyFill="1" applyBorder="1" applyAlignment="1">
      <alignment horizontal="center" vertical="center"/>
    </xf>
    <xf numFmtId="228" fontId="210" fillId="5" borderId="67" xfId="47697" applyNumberFormat="1" applyFont="1" applyFill="1" applyBorder="1" applyAlignment="1">
      <alignment horizontal="center" vertical="center"/>
    </xf>
    <xf numFmtId="228" fontId="206" fillId="5" borderId="4" xfId="47697" applyNumberFormat="1" applyFont="1" applyFill="1" applyBorder="1" applyAlignment="1">
      <alignment horizontal="center" vertical="center"/>
    </xf>
    <xf numFmtId="228" fontId="206" fillId="5" borderId="0" xfId="47697" applyNumberFormat="1" applyFont="1" applyFill="1" applyAlignment="1">
      <alignment horizontal="center" vertical="center"/>
    </xf>
    <xf numFmtId="228" fontId="206" fillId="5" borderId="5" xfId="47697" applyNumberFormat="1" applyFont="1" applyFill="1" applyBorder="1" applyAlignment="1">
      <alignment horizontal="center" vertical="center"/>
    </xf>
    <xf numFmtId="228" fontId="217" fillId="5" borderId="8" xfId="47697" applyNumberFormat="1" applyFont="1" applyFill="1" applyBorder="1" applyAlignment="1">
      <alignment horizontal="center" vertical="center"/>
    </xf>
    <xf numFmtId="228" fontId="217" fillId="5" borderId="7" xfId="47697" applyNumberFormat="1" applyFont="1" applyFill="1" applyBorder="1" applyAlignment="1">
      <alignment horizontal="center" vertical="center"/>
    </xf>
    <xf numFmtId="228" fontId="217" fillId="5" borderId="9" xfId="47697" applyNumberFormat="1" applyFont="1" applyFill="1" applyBorder="1" applyAlignment="1">
      <alignment horizontal="center" vertical="center"/>
    </xf>
    <xf numFmtId="0" fontId="211" fillId="3" borderId="4" xfId="47697" applyFont="1" applyFill="1" applyBorder="1" applyAlignment="1">
      <alignment vertical="center" wrapText="1"/>
    </xf>
    <xf numFmtId="17" fontId="34" fillId="3" borderId="66" xfId="47697" quotePrefix="1" applyNumberFormat="1" applyFont="1" applyFill="1" applyBorder="1" applyAlignment="1">
      <alignment horizontal="center" vertical="center"/>
    </xf>
    <xf numFmtId="17" fontId="34" fillId="3" borderId="2" xfId="47697" quotePrefix="1" applyNumberFormat="1" applyFont="1" applyFill="1" applyBorder="1" applyAlignment="1">
      <alignment horizontal="center" vertical="center"/>
    </xf>
    <xf numFmtId="17" fontId="34" fillId="3" borderId="67" xfId="47697" quotePrefix="1" applyNumberFormat="1" applyFont="1" applyFill="1" applyBorder="1" applyAlignment="1">
      <alignment horizontal="center" vertical="center"/>
    </xf>
    <xf numFmtId="0" fontId="34" fillId="3" borderId="66" xfId="0" applyFont="1" applyFill="1" applyBorder="1" applyAlignment="1">
      <alignment horizontal="center" vertical="center"/>
    </xf>
    <xf numFmtId="228" fontId="34" fillId="3" borderId="66" xfId="47697" applyNumberFormat="1" applyFont="1" applyFill="1" applyBorder="1" applyAlignment="1">
      <alignment horizontal="center" vertical="center"/>
    </xf>
    <xf numFmtId="228" fontId="34" fillId="3" borderId="2" xfId="47697" applyNumberFormat="1" applyFont="1" applyFill="1" applyBorder="1" applyAlignment="1">
      <alignment horizontal="center" vertical="center"/>
    </xf>
    <xf numFmtId="228" fontId="34" fillId="3" borderId="67" xfId="47697" applyNumberFormat="1" applyFont="1" applyFill="1" applyBorder="1" applyAlignment="1">
      <alignment horizontal="center" vertical="center"/>
    </xf>
    <xf numFmtId="228" fontId="210" fillId="5" borderId="0" xfId="47697" applyNumberFormat="1" applyFont="1" applyFill="1" applyAlignment="1">
      <alignment horizontal="center" vertical="center"/>
    </xf>
    <xf numFmtId="9" fontId="210" fillId="5" borderId="0" xfId="32498" applyFont="1" applyFill="1" applyBorder="1" applyAlignment="1">
      <alignment horizontal="center" vertical="center"/>
    </xf>
    <xf numFmtId="10" fontId="206" fillId="5" borderId="62" xfId="48978" applyNumberFormat="1" applyFont="1" applyFill="1" applyBorder="1" applyAlignment="1">
      <alignment horizontal="center" vertical="center"/>
    </xf>
    <xf numFmtId="10" fontId="206" fillId="5" borderId="64" xfId="48978" applyNumberFormat="1" applyFont="1" applyFill="1" applyBorder="1" applyAlignment="1">
      <alignment horizontal="center" vertical="center"/>
    </xf>
    <xf numFmtId="10" fontId="206" fillId="5" borderId="63" xfId="48978" applyNumberFormat="1" applyFont="1" applyFill="1" applyBorder="1" applyAlignment="1">
      <alignment horizontal="center" vertical="center"/>
    </xf>
    <xf numFmtId="177" fontId="37" fillId="5" borderId="62" xfId="32498" applyNumberFormat="1" applyFont="1" applyFill="1" applyBorder="1" applyAlignment="1">
      <alignment horizontal="center" vertical="center"/>
    </xf>
    <xf numFmtId="177" fontId="37" fillId="5" borderId="63" xfId="32498" applyNumberFormat="1" applyFont="1" applyFill="1" applyBorder="1" applyAlignment="1">
      <alignment horizontal="center" vertical="center"/>
    </xf>
    <xf numFmtId="10" fontId="206" fillId="5" borderId="4" xfId="32498" applyNumberFormat="1" applyFont="1" applyFill="1" applyBorder="1" applyAlignment="1">
      <alignment horizontal="center" vertical="center"/>
    </xf>
    <xf numFmtId="10" fontId="206" fillId="5" borderId="0" xfId="32498" applyNumberFormat="1" applyFont="1" applyFill="1" applyBorder="1" applyAlignment="1">
      <alignment horizontal="center" vertical="center"/>
    </xf>
    <xf numFmtId="10" fontId="206" fillId="5" borderId="5" xfId="32498" applyNumberFormat="1" applyFont="1" applyFill="1" applyBorder="1" applyAlignment="1">
      <alignment horizontal="center" vertical="center"/>
    </xf>
    <xf numFmtId="177" fontId="37" fillId="5" borderId="4" xfId="32498" applyNumberFormat="1" applyFont="1" applyFill="1" applyBorder="1" applyAlignment="1">
      <alignment horizontal="center" vertical="center"/>
    </xf>
    <xf numFmtId="177" fontId="37" fillId="5" borderId="5" xfId="32498" applyNumberFormat="1" applyFont="1" applyFill="1" applyBorder="1" applyAlignment="1">
      <alignment horizontal="center" vertical="center"/>
    </xf>
    <xf numFmtId="10" fontId="206" fillId="5" borderId="66" xfId="48978" applyNumberFormat="1" applyFont="1" applyFill="1" applyBorder="1" applyAlignment="1">
      <alignment horizontal="center" vertical="center"/>
    </xf>
    <xf numFmtId="10" fontId="206" fillId="5" borderId="2" xfId="48978" applyNumberFormat="1" applyFont="1" applyFill="1" applyBorder="1" applyAlignment="1">
      <alignment horizontal="center" vertical="center"/>
    </xf>
    <xf numFmtId="10" fontId="206" fillId="5" borderId="67" xfId="48978" applyNumberFormat="1" applyFont="1" applyFill="1" applyBorder="1" applyAlignment="1">
      <alignment horizontal="center" vertical="center"/>
    </xf>
    <xf numFmtId="177" fontId="37" fillId="5" borderId="66" xfId="32498" applyNumberFormat="1" applyFont="1" applyFill="1" applyBorder="1" applyAlignment="1">
      <alignment horizontal="center" vertical="center"/>
    </xf>
    <xf numFmtId="177" fontId="37" fillId="5" borderId="67" xfId="32498" applyNumberFormat="1" applyFont="1" applyFill="1" applyBorder="1" applyAlignment="1">
      <alignment horizontal="center" vertical="center"/>
    </xf>
    <xf numFmtId="0" fontId="217" fillId="5" borderId="62" xfId="47697" applyFont="1" applyFill="1" applyBorder="1" applyAlignment="1">
      <alignment horizontal="left" vertical="center" wrapText="1"/>
    </xf>
    <xf numFmtId="0" fontId="210" fillId="5" borderId="4" xfId="47697" applyFont="1" applyFill="1" applyBorder="1" applyAlignment="1">
      <alignment horizontal="left" vertical="center" wrapText="1"/>
    </xf>
    <xf numFmtId="0" fontId="217" fillId="5" borderId="66" xfId="47697" applyFont="1" applyFill="1" applyBorder="1" applyAlignment="1">
      <alignment horizontal="left" vertical="center" wrapText="1"/>
    </xf>
    <xf numFmtId="0" fontId="34" fillId="3" borderId="62" xfId="47697" applyFont="1" applyFill="1" applyBorder="1" applyAlignment="1">
      <alignment wrapText="1"/>
    </xf>
    <xf numFmtId="0" fontId="37" fillId="5" borderId="0" xfId="0" applyFont="1" applyFill="1"/>
    <xf numFmtId="0" fontId="37" fillId="5" borderId="0" xfId="0" applyFont="1" applyFill="1" applyAlignment="1">
      <alignment horizontal="center" vertical="center"/>
    </xf>
    <xf numFmtId="9" fontId="34" fillId="3" borderId="4" xfId="32498" applyFont="1" applyFill="1" applyBorder="1" applyAlignment="1">
      <alignment horizontal="center" vertical="center" wrapText="1"/>
    </xf>
    <xf numFmtId="9" fontId="34" fillId="3" borderId="0" xfId="32498" applyFont="1" applyFill="1" applyBorder="1" applyAlignment="1">
      <alignment horizontal="center" vertical="center" wrapText="1"/>
    </xf>
    <xf numFmtId="9" fontId="34" fillId="3" borderId="5" xfId="32498" applyFont="1" applyFill="1" applyBorder="1" applyAlignment="1">
      <alignment horizontal="center" vertical="center" wrapText="1"/>
    </xf>
    <xf numFmtId="9" fontId="34" fillId="3" borderId="66" xfId="32498" applyFont="1" applyFill="1" applyBorder="1" applyAlignment="1">
      <alignment horizontal="center" vertical="center" wrapText="1"/>
    </xf>
    <xf numFmtId="9" fontId="34" fillId="3" borderId="2" xfId="32498" applyFont="1" applyFill="1" applyBorder="1" applyAlignment="1">
      <alignment horizontal="center" vertical="center" wrapText="1"/>
    </xf>
    <xf numFmtId="0" fontId="34" fillId="3" borderId="66" xfId="47697" applyFont="1" applyFill="1" applyBorder="1" applyAlignment="1">
      <alignment horizontal="center"/>
    </xf>
    <xf numFmtId="0" fontId="34" fillId="3" borderId="67" xfId="47697" applyFont="1" applyFill="1" applyBorder="1" applyAlignment="1">
      <alignment horizontal="center"/>
    </xf>
    <xf numFmtId="172" fontId="36" fillId="5" borderId="8" xfId="32498" applyNumberFormat="1" applyFont="1" applyFill="1" applyBorder="1" applyAlignment="1">
      <alignment horizontal="center" vertical="center"/>
    </xf>
    <xf numFmtId="172" fontId="36" fillId="5" borderId="9" xfId="32498" applyNumberFormat="1" applyFont="1" applyFill="1" applyBorder="1" applyAlignment="1">
      <alignment horizontal="center" vertical="center"/>
    </xf>
    <xf numFmtId="172" fontId="35" fillId="5" borderId="66" xfId="32498" applyNumberFormat="1" applyFont="1" applyFill="1" applyBorder="1" applyAlignment="1">
      <alignment horizontal="center" vertical="center"/>
    </xf>
    <xf numFmtId="172" fontId="35" fillId="5" borderId="67" xfId="32498" applyNumberFormat="1" applyFont="1" applyFill="1" applyBorder="1" applyAlignment="1">
      <alignment horizontal="center" vertical="center"/>
    </xf>
    <xf numFmtId="10" fontId="210" fillId="5" borderId="8" xfId="32498" applyNumberFormat="1" applyFont="1" applyFill="1" applyBorder="1" applyAlignment="1">
      <alignment horizontal="center" vertical="center"/>
    </xf>
    <xf numFmtId="10" fontId="210" fillId="5" borderId="7" xfId="32498" applyNumberFormat="1" applyFont="1" applyFill="1" applyBorder="1" applyAlignment="1">
      <alignment horizontal="center" vertical="center"/>
    </xf>
    <xf numFmtId="177" fontId="217" fillId="5" borderId="8" xfId="32498" applyNumberFormat="1" applyFont="1" applyFill="1" applyBorder="1" applyAlignment="1">
      <alignment horizontal="center"/>
    </xf>
    <xf numFmtId="177" fontId="217" fillId="5" borderId="9" xfId="32498" applyNumberFormat="1" applyFont="1" applyFill="1" applyBorder="1" applyAlignment="1">
      <alignment horizontal="center"/>
    </xf>
    <xf numFmtId="228" fontId="206" fillId="5" borderId="66" xfId="47697" applyNumberFormat="1" applyFont="1" applyFill="1" applyBorder="1" applyAlignment="1">
      <alignment horizontal="center" vertical="center"/>
    </xf>
    <xf numFmtId="228" fontId="206" fillId="5" borderId="60" xfId="47697" applyNumberFormat="1" applyFont="1" applyFill="1" applyBorder="1" applyAlignment="1">
      <alignment horizontal="center" vertical="center"/>
    </xf>
    <xf numFmtId="228" fontId="206" fillId="5" borderId="67" xfId="47697" applyNumberFormat="1" applyFont="1" applyFill="1" applyBorder="1" applyAlignment="1">
      <alignment horizontal="center" vertical="center"/>
    </xf>
    <xf numFmtId="0" fontId="34" fillId="3" borderId="66" xfId="47697" applyFont="1" applyFill="1" applyBorder="1" applyAlignment="1">
      <alignment horizontal="center" vertical="center"/>
    </xf>
    <xf numFmtId="0" fontId="34" fillId="3" borderId="67" xfId="47697" applyFont="1" applyFill="1" applyBorder="1" applyAlignment="1">
      <alignment horizontal="center" vertical="center"/>
    </xf>
    <xf numFmtId="0" fontId="37" fillId="5" borderId="0" xfId="47697" applyFont="1" applyFill="1" applyAlignment="1">
      <alignment vertical="center"/>
    </xf>
    <xf numFmtId="168" fontId="37" fillId="5" borderId="0" xfId="47697" applyNumberFormat="1" applyFont="1" applyFill="1" applyAlignment="1">
      <alignment horizontal="center" vertical="center"/>
    </xf>
    <xf numFmtId="172" fontId="37" fillId="5" borderId="0" xfId="32498" applyNumberFormat="1" applyFont="1" applyFill="1" applyAlignment="1">
      <alignment horizontal="center" vertical="center"/>
    </xf>
    <xf numFmtId="0" fontId="37" fillId="5" borderId="0" xfId="47697" applyFont="1" applyFill="1" applyAlignment="1">
      <alignment horizontal="center" vertical="center"/>
    </xf>
    <xf numFmtId="229" fontId="206" fillId="5" borderId="62" xfId="47697" applyNumberFormat="1" applyFont="1" applyFill="1" applyBorder="1" applyAlignment="1">
      <alignment horizontal="center" vertical="center"/>
    </xf>
    <xf numFmtId="229" fontId="206" fillId="5" borderId="64" xfId="47697" applyNumberFormat="1" applyFont="1" applyFill="1" applyBorder="1" applyAlignment="1">
      <alignment horizontal="center" vertical="center"/>
    </xf>
    <xf numFmtId="229" fontId="206" fillId="5" borderId="63" xfId="47697" applyNumberFormat="1" applyFont="1" applyFill="1" applyBorder="1" applyAlignment="1">
      <alignment horizontal="center" vertical="center"/>
    </xf>
    <xf numFmtId="229" fontId="206" fillId="5" borderId="4" xfId="47697" applyNumberFormat="1" applyFont="1" applyFill="1" applyBorder="1" applyAlignment="1">
      <alignment horizontal="center" vertical="center"/>
    </xf>
    <xf numFmtId="229" fontId="206" fillId="5" borderId="0" xfId="47697" applyNumberFormat="1" applyFont="1" applyFill="1" applyAlignment="1">
      <alignment horizontal="center" vertical="center"/>
    </xf>
    <xf numFmtId="229" fontId="206" fillId="5" borderId="5" xfId="47697" applyNumberFormat="1" applyFont="1" applyFill="1" applyBorder="1" applyAlignment="1">
      <alignment horizontal="center" vertical="center"/>
    </xf>
    <xf numFmtId="229" fontId="210" fillId="5" borderId="8" xfId="47697" applyNumberFormat="1" applyFont="1" applyFill="1" applyBorder="1" applyAlignment="1">
      <alignment horizontal="center" vertical="center"/>
    </xf>
    <xf numFmtId="229" fontId="210" fillId="5" borderId="7" xfId="47697" applyNumberFormat="1" applyFont="1" applyFill="1" applyBorder="1" applyAlignment="1">
      <alignment horizontal="center" vertical="center"/>
    </xf>
    <xf numFmtId="229" fontId="210" fillId="5" borderId="9" xfId="47697" applyNumberFormat="1" applyFont="1" applyFill="1" applyBorder="1" applyAlignment="1">
      <alignment horizontal="center" vertical="center"/>
    </xf>
    <xf numFmtId="229" fontId="210" fillId="5" borderId="62" xfId="47697" applyNumberFormat="1" applyFont="1" applyFill="1" applyBorder="1" applyAlignment="1">
      <alignment horizontal="center" vertical="center"/>
    </xf>
    <xf numFmtId="229" fontId="210" fillId="5" borderId="64" xfId="47697" applyNumberFormat="1" applyFont="1" applyFill="1" applyBorder="1" applyAlignment="1">
      <alignment horizontal="center" vertical="center"/>
    </xf>
    <xf numFmtId="229" fontId="210" fillId="5" borderId="63" xfId="47697" applyNumberFormat="1" applyFont="1" applyFill="1" applyBorder="1" applyAlignment="1">
      <alignment horizontal="center" vertical="center"/>
    </xf>
    <xf numFmtId="229" fontId="206" fillId="5" borderId="66" xfId="47697" applyNumberFormat="1" applyFont="1" applyFill="1" applyBorder="1" applyAlignment="1">
      <alignment horizontal="center" vertical="center"/>
    </xf>
    <xf numFmtId="229" fontId="206" fillId="5" borderId="2" xfId="47697" applyNumberFormat="1" applyFont="1" applyFill="1" applyBorder="1" applyAlignment="1">
      <alignment horizontal="center" vertical="center"/>
    </xf>
    <xf numFmtId="229" fontId="206" fillId="5" borderId="67" xfId="47697" applyNumberFormat="1" applyFont="1" applyFill="1" applyBorder="1" applyAlignment="1">
      <alignment horizontal="center" vertical="center"/>
    </xf>
    <xf numFmtId="10" fontId="210" fillId="5" borderId="8" xfId="53496" applyNumberFormat="1" applyFont="1" applyFill="1" applyBorder="1" applyAlignment="1">
      <alignment horizontal="center" vertical="center"/>
    </xf>
    <xf numFmtId="10" fontId="210" fillId="5" borderId="7" xfId="53496" applyNumberFormat="1" applyFont="1" applyFill="1" applyBorder="1" applyAlignment="1">
      <alignment horizontal="center" vertical="center"/>
    </xf>
    <xf numFmtId="43" fontId="35" fillId="6" borderId="3" xfId="7823" applyFont="1" applyFill="1" applyBorder="1" applyAlignment="1">
      <alignment horizontal="left" vertical="center"/>
    </xf>
    <xf numFmtId="0" fontId="236" fillId="5" borderId="3" xfId="53512" applyFont="1" applyFill="1" applyBorder="1" applyAlignment="1">
      <alignment vertical="center"/>
    </xf>
    <xf numFmtId="0" fontId="35" fillId="6" borderId="3" xfId="0" applyFont="1" applyFill="1" applyBorder="1" applyAlignment="1">
      <alignment horizontal="left" vertical="center"/>
    </xf>
    <xf numFmtId="0" fontId="36" fillId="3" borderId="65" xfId="41347" applyFont="1" applyFill="1" applyBorder="1" applyAlignment="1">
      <alignment horizontal="center" vertical="center"/>
    </xf>
    <xf numFmtId="0" fontId="36" fillId="3" borderId="1" xfId="41347" applyFont="1" applyFill="1" applyBorder="1" applyAlignment="1">
      <alignment horizontal="center" vertical="center"/>
    </xf>
    <xf numFmtId="0" fontId="36" fillId="6" borderId="65" xfId="0" applyFont="1" applyFill="1" applyBorder="1" applyAlignment="1">
      <alignment vertical="center"/>
    </xf>
    <xf numFmtId="0" fontId="36" fillId="6" borderId="3" xfId="0" applyFont="1" applyFill="1" applyBorder="1" applyAlignment="1">
      <alignment vertical="center"/>
    </xf>
    <xf numFmtId="0" fontId="35" fillId="6" borderId="3" xfId="0" applyFont="1" applyFill="1" applyBorder="1" applyAlignment="1">
      <alignment vertical="center"/>
    </xf>
    <xf numFmtId="0" fontId="36" fillId="6" borderId="3" xfId="0" applyFont="1" applyFill="1" applyBorder="1" applyAlignment="1">
      <alignment horizontal="center" vertical="center"/>
    </xf>
    <xf numFmtId="0" fontId="35" fillId="0" borderId="3" xfId="32" applyFont="1" applyBorder="1" applyAlignment="1">
      <alignment vertical="center"/>
    </xf>
    <xf numFmtId="0" fontId="36" fillId="0" borderId="3" xfId="0" applyFont="1" applyBorder="1" applyAlignment="1">
      <alignment vertical="center"/>
    </xf>
    <xf numFmtId="0" fontId="36" fillId="0" borderId="3" xfId="32" applyFont="1" applyBorder="1" applyAlignment="1">
      <alignment vertical="center"/>
    </xf>
    <xf numFmtId="0" fontId="236" fillId="5" borderId="4" xfId="53512" applyFont="1" applyFill="1" applyBorder="1" applyAlignment="1">
      <alignment vertical="center"/>
    </xf>
    <xf numFmtId="0" fontId="236" fillId="5" borderId="0" xfId="53512" applyFont="1" applyFill="1" applyAlignment="1">
      <alignment vertical="center"/>
    </xf>
    <xf numFmtId="0" fontId="236" fillId="5" borderId="5" xfId="53512" applyFont="1" applyFill="1" applyBorder="1" applyAlignment="1">
      <alignment vertical="center"/>
    </xf>
    <xf numFmtId="0" fontId="36" fillId="6" borderId="3" xfId="0" applyFont="1" applyFill="1" applyBorder="1" applyAlignment="1">
      <alignment horizontal="left" vertical="center"/>
    </xf>
    <xf numFmtId="0" fontId="36" fillId="0" borderId="3" xfId="0" applyFont="1" applyBorder="1" applyAlignment="1">
      <alignment horizontal="center" vertical="center"/>
    </xf>
    <xf numFmtId="0" fontId="211" fillId="5" borderId="3" xfId="53512" applyFont="1" applyFill="1" applyBorder="1" applyAlignment="1">
      <alignment vertical="center"/>
    </xf>
    <xf numFmtId="0" fontId="217" fillId="5" borderId="3" xfId="53512" applyFont="1" applyFill="1" applyBorder="1" applyAlignment="1">
      <alignment vertical="center"/>
    </xf>
    <xf numFmtId="0" fontId="37" fillId="5" borderId="3" xfId="53512" applyFont="1" applyFill="1" applyBorder="1" applyAlignment="1">
      <alignment vertical="center"/>
    </xf>
    <xf numFmtId="0" fontId="35" fillId="6" borderId="1" xfId="0" applyFont="1" applyFill="1" applyBorder="1" applyAlignment="1">
      <alignment vertical="center"/>
    </xf>
    <xf numFmtId="0" fontId="37" fillId="3" borderId="1" xfId="53515" applyFont="1" applyFill="1" applyBorder="1" applyAlignment="1">
      <alignment vertical="center"/>
    </xf>
    <xf numFmtId="0" fontId="37" fillId="5" borderId="4" xfId="53513" applyNumberFormat="1" applyFont="1" applyFill="1" applyBorder="1" applyAlignment="1">
      <alignment horizontal="left" vertical="center"/>
    </xf>
    <xf numFmtId="0" fontId="36" fillId="0" borderId="4" xfId="0" applyFont="1" applyBorder="1" applyAlignment="1">
      <alignment vertical="center"/>
    </xf>
    <xf numFmtId="0" fontId="36" fillId="0" borderId="4" xfId="0" applyFont="1" applyBorder="1" applyAlignment="1">
      <alignment vertical="center" wrapText="1"/>
    </xf>
    <xf numFmtId="0" fontId="37" fillId="5" borderId="4" xfId="53515" applyFont="1" applyFill="1" applyBorder="1" applyAlignment="1">
      <alignment vertical="center"/>
    </xf>
    <xf numFmtId="0" fontId="211" fillId="4" borderId="66" xfId="0" applyFont="1" applyFill="1" applyBorder="1" applyAlignment="1">
      <alignment vertical="center"/>
    </xf>
    <xf numFmtId="0" fontId="35" fillId="3" borderId="66" xfId="53493" applyFont="1" applyFill="1" applyBorder="1"/>
    <xf numFmtId="167" fontId="34" fillId="3" borderId="66" xfId="0" quotePrefix="1" applyNumberFormat="1" applyFont="1" applyFill="1" applyBorder="1" applyAlignment="1">
      <alignment horizontal="left"/>
    </xf>
    <xf numFmtId="10" fontId="36" fillId="0" borderId="60" xfId="53510" applyNumberFormat="1" applyFont="1" applyFill="1" applyBorder="1" applyAlignment="1">
      <alignment horizontal="center" vertical="center"/>
    </xf>
    <xf numFmtId="0" fontId="36" fillId="0" borderId="1" xfId="0" applyFont="1" applyBorder="1"/>
    <xf numFmtId="224" fontId="220" fillId="5" borderId="0" xfId="7828" applyNumberFormat="1" applyFont="1" applyFill="1" applyAlignment="1">
      <alignment horizontal="center" vertical="center" wrapText="1"/>
    </xf>
    <xf numFmtId="172" fontId="220" fillId="5" borderId="0" xfId="53510" applyNumberFormat="1" applyFont="1" applyFill="1" applyAlignment="1">
      <alignment horizontal="center" vertical="center" wrapText="1"/>
    </xf>
    <xf numFmtId="222" fontId="35" fillId="0" borderId="62" xfId="14" applyNumberFormat="1" applyFont="1" applyBorder="1" applyAlignment="1">
      <alignment horizontal="center" vertical="center"/>
    </xf>
    <xf numFmtId="222" fontId="35" fillId="0" borderId="64" xfId="14" applyNumberFormat="1" applyFont="1" applyBorder="1" applyAlignment="1">
      <alignment horizontal="center" vertical="center"/>
    </xf>
    <xf numFmtId="222" fontId="35" fillId="0" borderId="63" xfId="14" applyNumberFormat="1" applyFont="1" applyBorder="1" applyAlignment="1">
      <alignment horizontal="center" vertical="center"/>
    </xf>
    <xf numFmtId="172" fontId="35" fillId="6" borderId="62" xfId="15" applyNumberFormat="1" applyFont="1" applyFill="1" applyBorder="1" applyAlignment="1">
      <alignment horizontal="center"/>
    </xf>
    <xf numFmtId="172" fontId="35" fillId="6" borderId="63" xfId="15" applyNumberFormat="1" applyFont="1" applyFill="1" applyBorder="1" applyAlignment="1">
      <alignment horizontal="center"/>
    </xf>
    <xf numFmtId="172" fontId="35" fillId="6" borderId="4" xfId="15" applyNumberFormat="1" applyFont="1" applyFill="1" applyBorder="1" applyAlignment="1">
      <alignment horizontal="center" vertical="center"/>
    </xf>
    <xf numFmtId="172" fontId="35" fillId="6" borderId="5" xfId="15" applyNumberFormat="1" applyFont="1" applyFill="1" applyBorder="1" applyAlignment="1">
      <alignment horizontal="center" vertical="center"/>
    </xf>
    <xf numFmtId="172" fontId="36" fillId="6" borderId="4" xfId="15" applyNumberFormat="1" applyFont="1" applyFill="1" applyBorder="1" applyAlignment="1">
      <alignment horizontal="center" vertical="center"/>
    </xf>
    <xf numFmtId="172" fontId="36" fillId="6" borderId="5" xfId="15" applyNumberFormat="1" applyFont="1" applyFill="1" applyBorder="1" applyAlignment="1">
      <alignment horizontal="center" vertical="center"/>
    </xf>
    <xf numFmtId="172" fontId="35" fillId="6" borderId="4" xfId="15" applyNumberFormat="1" applyFont="1" applyFill="1" applyBorder="1" applyAlignment="1">
      <alignment horizontal="center"/>
    </xf>
    <xf numFmtId="172" fontId="35" fillId="6" borderId="5" xfId="15" applyNumberFormat="1" applyFont="1" applyFill="1" applyBorder="1" applyAlignment="1">
      <alignment horizontal="center"/>
    </xf>
    <xf numFmtId="172" fontId="36" fillId="6" borderId="4" xfId="15" applyNumberFormat="1" applyFont="1" applyFill="1" applyBorder="1" applyAlignment="1">
      <alignment horizontal="center"/>
    </xf>
    <xf numFmtId="172" fontId="36" fillId="6" borderId="5" xfId="15" applyNumberFormat="1" applyFont="1" applyFill="1" applyBorder="1" applyAlignment="1">
      <alignment horizontal="center"/>
    </xf>
    <xf numFmtId="172" fontId="35" fillId="6" borderId="66" xfId="15" applyNumberFormat="1" applyFont="1" applyFill="1" applyBorder="1" applyAlignment="1">
      <alignment horizontal="center"/>
    </xf>
    <xf numFmtId="172" fontId="35" fillId="6" borderId="67" xfId="15" applyNumberFormat="1" applyFont="1" applyFill="1" applyBorder="1" applyAlignment="1">
      <alignment horizontal="center"/>
    </xf>
    <xf numFmtId="222" fontId="35" fillId="0" borderId="7" xfId="14" applyNumberFormat="1" applyFont="1" applyBorder="1" applyAlignment="1">
      <alignment horizontal="center" vertical="center"/>
    </xf>
    <xf numFmtId="3" fontId="37" fillId="0" borderId="4" xfId="0" applyNumberFormat="1" applyFont="1" applyBorder="1" applyAlignment="1">
      <alignment horizontal="center"/>
    </xf>
    <xf numFmtId="3" fontId="37" fillId="0" borderId="0" xfId="0" applyNumberFormat="1" applyFont="1" applyAlignment="1">
      <alignment horizontal="center"/>
    </xf>
    <xf numFmtId="0" fontId="217" fillId="0" borderId="8" xfId="0" applyFont="1" applyBorder="1"/>
    <xf numFmtId="172" fontId="35" fillId="0" borderId="4" xfId="19" applyNumberFormat="1" applyFont="1" applyBorder="1" applyAlignment="1">
      <alignment horizontal="center" vertical="center"/>
    </xf>
    <xf numFmtId="167" fontId="34" fillId="3" borderId="1" xfId="0" quotePrefix="1" applyNumberFormat="1" applyFont="1" applyFill="1" applyBorder="1"/>
    <xf numFmtId="179" fontId="34" fillId="3" borderId="4" xfId="13" applyNumberFormat="1" applyFont="1" applyFill="1" applyBorder="1" applyAlignment="1">
      <alignment horizontal="center"/>
    </xf>
    <xf numFmtId="179" fontId="34" fillId="3" borderId="5" xfId="13" applyNumberFormat="1" applyFont="1" applyFill="1" applyBorder="1" applyAlignment="1">
      <alignment horizontal="center"/>
    </xf>
    <xf numFmtId="175" fontId="35" fillId="5" borderId="4" xfId="14" applyFont="1" applyFill="1" applyBorder="1" applyAlignment="1">
      <alignment horizontal="center" vertical="center"/>
    </xf>
    <xf numFmtId="175" fontId="35" fillId="5" borderId="5" xfId="14" applyFont="1" applyFill="1" applyBorder="1" applyAlignment="1">
      <alignment horizontal="center" vertical="center"/>
    </xf>
    <xf numFmtId="172" fontId="35" fillId="5" borderId="62" xfId="15" applyNumberFormat="1" applyFont="1" applyFill="1" applyBorder="1" applyAlignment="1">
      <alignment horizontal="center" vertical="center"/>
    </xf>
    <xf numFmtId="172" fontId="35" fillId="5" borderId="64" xfId="15" applyNumberFormat="1" applyFont="1" applyFill="1" applyBorder="1" applyAlignment="1">
      <alignment horizontal="center" vertical="center"/>
    </xf>
    <xf numFmtId="175" fontId="35" fillId="5" borderId="62" xfId="14" applyFont="1" applyFill="1" applyBorder="1" applyAlignment="1">
      <alignment horizontal="center" vertical="center"/>
    </xf>
    <xf numFmtId="175" fontId="35" fillId="5" borderId="63" xfId="14" applyFont="1" applyFill="1" applyBorder="1" applyAlignment="1">
      <alignment horizontal="center" vertical="center"/>
    </xf>
    <xf numFmtId="172" fontId="35" fillId="0" borderId="4" xfId="15" applyNumberFormat="1" applyFont="1" applyBorder="1" applyAlignment="1">
      <alignment horizontal="center" vertical="center"/>
    </xf>
    <xf numFmtId="222" fontId="35" fillId="0" borderId="62" xfId="14" applyNumberFormat="1" applyFont="1" applyBorder="1" applyAlignment="1">
      <alignment horizontal="center"/>
    </xf>
    <xf numFmtId="222" fontId="35" fillId="0" borderId="64" xfId="14" applyNumberFormat="1" applyFont="1" applyBorder="1" applyAlignment="1">
      <alignment horizontal="center"/>
    </xf>
    <xf numFmtId="222" fontId="35" fillId="0" borderId="4" xfId="14" applyNumberFormat="1" applyFont="1" applyBorder="1" applyAlignment="1">
      <alignment horizontal="center"/>
    </xf>
    <xf numFmtId="222" fontId="35" fillId="0" borderId="0" xfId="14" applyNumberFormat="1" applyFont="1" applyAlignment="1">
      <alignment horizontal="center"/>
    </xf>
    <xf numFmtId="174" fontId="36" fillId="0" borderId="4" xfId="14" applyNumberFormat="1" applyFont="1" applyBorder="1" applyAlignment="1">
      <alignment horizontal="center" vertical="center"/>
    </xf>
    <xf numFmtId="174" fontId="36" fillId="0" borderId="0" xfId="14" applyNumberFormat="1" applyFont="1" applyAlignment="1">
      <alignment horizontal="center" vertical="center"/>
    </xf>
    <xf numFmtId="172" fontId="36" fillId="0" borderId="5" xfId="15" applyNumberFormat="1" applyFont="1" applyBorder="1" applyAlignment="1">
      <alignment horizontal="center" vertical="center"/>
    </xf>
    <xf numFmtId="174" fontId="35" fillId="0" borderId="4" xfId="14" applyNumberFormat="1" applyFont="1" applyBorder="1" applyAlignment="1">
      <alignment horizontal="center" vertical="center"/>
    </xf>
    <xf numFmtId="174" fontId="35" fillId="0" borderId="0" xfId="14" applyNumberFormat="1" applyFont="1" applyAlignment="1">
      <alignment horizontal="center" vertical="center"/>
    </xf>
    <xf numFmtId="172" fontId="35" fillId="0" borderId="5" xfId="15" applyNumberFormat="1" applyFont="1" applyBorder="1" applyAlignment="1">
      <alignment horizontal="center" vertical="center"/>
    </xf>
    <xf numFmtId="10" fontId="35" fillId="0" borderId="4" xfId="15" applyNumberFormat="1" applyFont="1" applyBorder="1" applyAlignment="1">
      <alignment horizontal="center" vertical="center"/>
    </xf>
    <xf numFmtId="10" fontId="35" fillId="0" borderId="0" xfId="15" applyNumberFormat="1" applyFont="1" applyAlignment="1">
      <alignment horizontal="center" vertical="center"/>
    </xf>
    <xf numFmtId="10" fontId="36" fillId="0" borderId="4" xfId="15" applyNumberFormat="1" applyFont="1" applyBorder="1" applyAlignment="1">
      <alignment horizontal="center" vertical="center"/>
    </xf>
    <xf numFmtId="10" fontId="36" fillId="0" borderId="0" xfId="15" applyNumberFormat="1" applyFont="1" applyAlignment="1">
      <alignment horizontal="center" vertical="center"/>
    </xf>
    <xf numFmtId="172" fontId="36" fillId="0" borderId="4" xfId="15" applyNumberFormat="1" applyFont="1" applyBorder="1" applyAlignment="1">
      <alignment horizontal="center" vertical="center"/>
    </xf>
    <xf numFmtId="10" fontId="36" fillId="0" borderId="68" xfId="15" applyNumberFormat="1" applyFont="1" applyBorder="1" applyAlignment="1">
      <alignment horizontal="center" vertical="center"/>
    </xf>
    <xf numFmtId="10" fontId="36" fillId="0" borderId="13" xfId="15" applyNumberFormat="1" applyFont="1" applyBorder="1" applyAlignment="1">
      <alignment horizontal="center" vertical="center"/>
    </xf>
    <xf numFmtId="10" fontId="36" fillId="0" borderId="60" xfId="15" applyNumberFormat="1" applyFont="1" applyBorder="1" applyAlignment="1">
      <alignment horizontal="center" vertical="center"/>
    </xf>
    <xf numFmtId="172" fontId="36" fillId="0" borderId="66" xfId="15" applyNumberFormat="1" applyFont="1" applyBorder="1" applyAlignment="1">
      <alignment horizontal="center" vertical="center"/>
    </xf>
    <xf numFmtId="0" fontId="34" fillId="3" borderId="1" xfId="0" quotePrefix="1" applyFont="1" applyFill="1" applyBorder="1"/>
    <xf numFmtId="0" fontId="34" fillId="3" borderId="66" xfId="53" quotePrefix="1" applyFont="1" applyFill="1" applyBorder="1" applyAlignment="1">
      <alignment vertical="center"/>
    </xf>
    <xf numFmtId="49" fontId="34" fillId="3" borderId="66" xfId="0" quotePrefix="1" applyNumberFormat="1" applyFont="1" applyFill="1" applyBorder="1" applyAlignment="1">
      <alignment vertical="top"/>
    </xf>
    <xf numFmtId="0" fontId="34" fillId="3" borderId="66" xfId="0" quotePrefix="1" applyFont="1" applyFill="1" applyBorder="1" applyAlignment="1">
      <alignment vertical="top"/>
    </xf>
    <xf numFmtId="222" fontId="35" fillId="0" borderId="62" xfId="5" applyNumberFormat="1" applyFont="1" applyBorder="1" applyAlignment="1">
      <alignment horizontal="center" vertical="center"/>
    </xf>
    <xf numFmtId="222" fontId="35" fillId="0" borderId="64" xfId="5" applyNumberFormat="1" applyFont="1" applyBorder="1" applyAlignment="1">
      <alignment horizontal="center" vertical="center"/>
    </xf>
    <xf numFmtId="172" fontId="35" fillId="0" borderId="62" xfId="53521" applyNumberFormat="1" applyFont="1" applyBorder="1" applyAlignment="1">
      <alignment horizontal="center" vertical="center"/>
    </xf>
    <xf numFmtId="172" fontId="35" fillId="0" borderId="63" xfId="53521" applyNumberFormat="1" applyFont="1" applyBorder="1" applyAlignment="1">
      <alignment horizontal="center" vertical="center"/>
    </xf>
    <xf numFmtId="222" fontId="35" fillId="0" borderId="4" xfId="5" applyNumberFormat="1" applyFont="1" applyBorder="1" applyAlignment="1">
      <alignment horizontal="center" vertical="center"/>
    </xf>
    <xf numFmtId="222" fontId="35" fillId="0" borderId="0" xfId="5" applyNumberFormat="1" applyFont="1" applyAlignment="1">
      <alignment horizontal="center" vertical="center"/>
    </xf>
    <xf numFmtId="172" fontId="35" fillId="0" borderId="4" xfId="53521" applyNumberFormat="1" applyFont="1" applyBorder="1" applyAlignment="1">
      <alignment horizontal="center" vertical="center"/>
    </xf>
    <xf numFmtId="172" fontId="35" fillId="0" borderId="5" xfId="53521" applyNumberFormat="1" applyFont="1" applyBorder="1" applyAlignment="1">
      <alignment horizontal="center" vertical="center"/>
    </xf>
    <xf numFmtId="222" fontId="36" fillId="0" borderId="8" xfId="5" applyNumberFormat="1" applyFont="1" applyBorder="1" applyAlignment="1">
      <alignment horizontal="center" vertical="center"/>
    </xf>
    <xf numFmtId="222" fontId="36" fillId="0" borderId="7" xfId="5" applyNumberFormat="1" applyFont="1" applyBorder="1" applyAlignment="1">
      <alignment horizontal="center" vertical="center"/>
    </xf>
    <xf numFmtId="172" fontId="36" fillId="0" borderId="8" xfId="53521" applyNumberFormat="1" applyFont="1" applyBorder="1" applyAlignment="1">
      <alignment horizontal="center" vertical="center"/>
    </xf>
    <xf numFmtId="172" fontId="36" fillId="0" borderId="9" xfId="53521" applyNumberFormat="1" applyFont="1" applyBorder="1" applyAlignment="1">
      <alignment horizontal="center" vertical="center"/>
    </xf>
    <xf numFmtId="223" fontId="35" fillId="0" borderId="62" xfId="5" applyNumberFormat="1" applyFont="1" applyBorder="1" applyAlignment="1">
      <alignment horizontal="center" vertical="center"/>
    </xf>
    <xf numFmtId="223" fontId="35" fillId="0" borderId="64" xfId="5" applyNumberFormat="1" applyFont="1" applyBorder="1" applyAlignment="1">
      <alignment horizontal="center" vertical="center"/>
    </xf>
    <xf numFmtId="223" fontId="35" fillId="0" borderId="4" xfId="5" applyNumberFormat="1" applyFont="1" applyBorder="1" applyAlignment="1">
      <alignment horizontal="center" vertical="center"/>
    </xf>
    <xf numFmtId="223" fontId="35" fillId="0" borderId="0" xfId="5" applyNumberFormat="1" applyFont="1" applyAlignment="1">
      <alignment horizontal="center" vertical="center"/>
    </xf>
    <xf numFmtId="172" fontId="35" fillId="0" borderId="3" xfId="53510" applyNumberFormat="1" applyFont="1" applyBorder="1" applyAlignment="1">
      <alignment horizontal="center" vertical="center"/>
    </xf>
    <xf numFmtId="223" fontId="36" fillId="0" borderId="66" xfId="5" applyNumberFormat="1" applyFont="1" applyBorder="1" applyAlignment="1">
      <alignment horizontal="center" vertical="center"/>
    </xf>
    <xf numFmtId="223" fontId="36" fillId="0" borderId="60" xfId="5" applyNumberFormat="1" applyFont="1" applyBorder="1" applyAlignment="1">
      <alignment horizontal="center" vertical="center"/>
    </xf>
    <xf numFmtId="172" fontId="36" fillId="0" borderId="8" xfId="53510" applyNumberFormat="1" applyFont="1" applyBorder="1" applyAlignment="1">
      <alignment horizontal="center" vertical="center"/>
    </xf>
    <xf numFmtId="172" fontId="36" fillId="0" borderId="6" xfId="53510" applyNumberFormat="1" applyFont="1" applyBorder="1" applyAlignment="1">
      <alignment horizontal="center" vertical="center"/>
    </xf>
    <xf numFmtId="3" fontId="35" fillId="0" borderId="62" xfId="53493" applyNumberFormat="1" applyFont="1" applyBorder="1" applyAlignment="1">
      <alignment horizontal="center"/>
    </xf>
    <xf numFmtId="172" fontId="35" fillId="0" borderId="62" xfId="53496" applyNumberFormat="1" applyFont="1" applyBorder="1" applyAlignment="1">
      <alignment horizontal="center"/>
    </xf>
    <xf numFmtId="172" fontId="35" fillId="0" borderId="63" xfId="53496" applyNumberFormat="1" applyFont="1" applyBorder="1" applyAlignment="1">
      <alignment horizontal="center"/>
    </xf>
    <xf numFmtId="3" fontId="35" fillId="0" borderId="4" xfId="53493" applyNumberFormat="1" applyFont="1" applyBorder="1" applyAlignment="1">
      <alignment horizontal="center"/>
    </xf>
    <xf numFmtId="172" fontId="35" fillId="0" borderId="4" xfId="53496" applyNumberFormat="1" applyFont="1" applyBorder="1" applyAlignment="1">
      <alignment horizontal="center"/>
    </xf>
    <xf numFmtId="172" fontId="35" fillId="0" borderId="5" xfId="53496" applyNumberFormat="1" applyFont="1" applyBorder="1" applyAlignment="1">
      <alignment horizontal="center"/>
    </xf>
    <xf numFmtId="3" fontId="35" fillId="0" borderId="66" xfId="53493" applyNumberFormat="1" applyFont="1" applyBorder="1" applyAlignment="1">
      <alignment horizontal="center"/>
    </xf>
    <xf numFmtId="3" fontId="35" fillId="0" borderId="60" xfId="53493" applyNumberFormat="1" applyFont="1" applyBorder="1" applyAlignment="1">
      <alignment horizontal="center"/>
    </xf>
    <xf numFmtId="172" fontId="35" fillId="0" borderId="66" xfId="53496" applyNumberFormat="1" applyFont="1" applyBorder="1" applyAlignment="1">
      <alignment horizontal="center"/>
    </xf>
    <xf numFmtId="172" fontId="35" fillId="0" borderId="67" xfId="53496" applyNumberFormat="1" applyFont="1" applyBorder="1" applyAlignment="1">
      <alignment horizontal="center"/>
    </xf>
    <xf numFmtId="172" fontId="36" fillId="0" borderId="8" xfId="53496" applyNumberFormat="1" applyFont="1" applyBorder="1" applyAlignment="1">
      <alignment horizontal="center" vertical="center"/>
    </xf>
    <xf numFmtId="172" fontId="36" fillId="0" borderId="9" xfId="53496" applyNumberFormat="1" applyFont="1" applyBorder="1" applyAlignment="1">
      <alignment horizontal="center" vertical="center"/>
    </xf>
    <xf numFmtId="222" fontId="35" fillId="0" borderId="63" xfId="5" applyNumberFormat="1" applyFont="1" applyBorder="1" applyAlignment="1">
      <alignment horizontal="center" vertical="center"/>
    </xf>
    <xf numFmtId="222" fontId="36" fillId="0" borderId="9" xfId="5" applyNumberFormat="1" applyFont="1" applyBorder="1" applyAlignment="1">
      <alignment horizontal="center" vertical="center"/>
    </xf>
    <xf numFmtId="0" fontId="34" fillId="3" borderId="1" xfId="0" quotePrefix="1" applyFont="1" applyFill="1" applyBorder="1" applyAlignment="1">
      <alignment horizontal="left"/>
    </xf>
    <xf numFmtId="1" fontId="34" fillId="3" borderId="66" xfId="14" applyNumberFormat="1" applyFont="1" applyFill="1" applyBorder="1" applyAlignment="1">
      <alignment horizontal="center" vertical="center"/>
    </xf>
    <xf numFmtId="1" fontId="34" fillId="3" borderId="2" xfId="14" applyNumberFormat="1" applyFont="1" applyFill="1" applyBorder="1" applyAlignment="1">
      <alignment horizontal="center" vertical="center"/>
    </xf>
    <xf numFmtId="14" fontId="34" fillId="3" borderId="66" xfId="37" applyNumberFormat="1" applyFont="1" applyFill="1" applyBorder="1" applyAlignment="1">
      <alignment horizontal="center"/>
    </xf>
    <xf numFmtId="0" fontId="35" fillId="0" borderId="3" xfId="0" applyFont="1" applyBorder="1" applyAlignment="1">
      <alignment horizontal="left" vertical="center" indent="1"/>
    </xf>
    <xf numFmtId="0" fontId="35" fillId="0" borderId="3" xfId="0" applyFont="1" applyBorder="1" applyAlignment="1">
      <alignment horizontal="left" vertical="center" wrapText="1" indent="1"/>
    </xf>
    <xf numFmtId="0" fontId="37" fillId="0" borderId="3" xfId="0" applyFont="1" applyBorder="1" applyAlignment="1">
      <alignment horizontal="left" wrapText="1" indent="2"/>
    </xf>
    <xf numFmtId="0" fontId="37" fillId="0" borderId="3" xfId="0" applyFont="1" applyBorder="1" applyAlignment="1">
      <alignment horizontal="left" indent="2"/>
    </xf>
    <xf numFmtId="0" fontId="36" fillId="0" borderId="3" xfId="0" applyFont="1" applyBorder="1" applyAlignment="1">
      <alignment horizontal="left" vertical="center"/>
    </xf>
    <xf numFmtId="0" fontId="36" fillId="0" borderId="3" xfId="0" applyFont="1" applyBorder="1" applyAlignment="1">
      <alignment horizontal="left" vertical="center" indent="1"/>
    </xf>
    <xf numFmtId="0" fontId="36" fillId="0" borderId="69" xfId="0" applyFont="1" applyBorder="1" applyAlignment="1">
      <alignment horizontal="left" vertical="center" indent="1"/>
    </xf>
    <xf numFmtId="0" fontId="36" fillId="0" borderId="1" xfId="0" applyFont="1" applyBorder="1" applyAlignment="1">
      <alignment horizontal="left" vertical="center" indent="1"/>
    </xf>
    <xf numFmtId="14" fontId="223" fillId="3" borderId="0" xfId="38" applyNumberFormat="1" applyFont="1" applyFill="1" applyAlignment="1">
      <alignment horizontal="center" vertical="center" wrapText="1"/>
    </xf>
    <xf numFmtId="14" fontId="223" fillId="3" borderId="5" xfId="38" applyNumberFormat="1" applyFont="1" applyFill="1" applyBorder="1" applyAlignment="1">
      <alignment horizontal="center" vertical="center" wrapText="1"/>
    </xf>
    <xf numFmtId="0" fontId="34" fillId="3" borderId="60" xfId="0" quotePrefix="1" applyFont="1" applyFill="1" applyBorder="1" applyAlignment="1">
      <alignment horizontal="center" vertical="center"/>
    </xf>
    <xf numFmtId="1" fontId="241" fillId="4" borderId="67" xfId="53506" quotePrefix="1" applyNumberFormat="1" applyFont="1" applyFill="1" applyBorder="1" applyAlignment="1">
      <alignment horizontal="center" vertical="center"/>
    </xf>
    <xf numFmtId="1" fontId="241" fillId="4" borderId="66" xfId="53506" quotePrefix="1" applyNumberFormat="1" applyFont="1" applyFill="1" applyBorder="1" applyAlignment="1">
      <alignment horizontal="center" vertical="center"/>
    </xf>
    <xf numFmtId="1" fontId="241" fillId="4" borderId="60" xfId="53506" quotePrefix="1" applyNumberFormat="1" applyFont="1" applyFill="1" applyBorder="1" applyAlignment="1">
      <alignment horizontal="center" vertical="center"/>
    </xf>
    <xf numFmtId="1" fontId="34" fillId="3" borderId="0" xfId="14" quotePrefix="1" applyNumberFormat="1" applyFont="1" applyFill="1" applyBorder="1" applyAlignment="1">
      <alignment horizontal="center" vertical="center"/>
    </xf>
    <xf numFmtId="0" fontId="34" fillId="3" borderId="0" xfId="0" quotePrefix="1" applyFont="1" applyFill="1" applyAlignment="1">
      <alignment horizontal="center" vertical="center"/>
    </xf>
    <xf numFmtId="0" fontId="34" fillId="3" borderId="60" xfId="0" applyFont="1" applyFill="1" applyBorder="1" applyAlignment="1">
      <alignment horizontal="center" vertical="center"/>
    </xf>
    <xf numFmtId="222" fontId="37" fillId="0" borderId="64" xfId="0" applyNumberFormat="1" applyFont="1" applyBorder="1" applyAlignment="1">
      <alignment horizontal="center"/>
    </xf>
    <xf numFmtId="222" fontId="37" fillId="0" borderId="0" xfId="0" applyNumberFormat="1" applyFont="1" applyAlignment="1">
      <alignment horizontal="center"/>
    </xf>
    <xf numFmtId="174" fontId="36" fillId="0" borderId="0" xfId="14" applyNumberFormat="1" applyFont="1" applyBorder="1" applyAlignment="1">
      <alignment horizontal="center" vertical="center"/>
    </xf>
    <xf numFmtId="222" fontId="35" fillId="0" borderId="0" xfId="14" applyNumberFormat="1" applyFont="1" applyBorder="1" applyAlignment="1">
      <alignment horizontal="center"/>
    </xf>
    <xf numFmtId="174" fontId="35" fillId="0" borderId="0" xfId="14" applyNumberFormat="1" applyFont="1" applyBorder="1" applyAlignment="1">
      <alignment horizontal="center" vertical="center"/>
    </xf>
    <xf numFmtId="14" fontId="34" fillId="3" borderId="67" xfId="37" applyNumberFormat="1" applyFont="1" applyFill="1" applyBorder="1" applyAlignment="1">
      <alignment horizontal="center"/>
    </xf>
    <xf numFmtId="172" fontId="36" fillId="0" borderId="67" xfId="15" applyNumberFormat="1" applyFont="1" applyBorder="1" applyAlignment="1">
      <alignment horizontal="center" vertical="center"/>
    </xf>
    <xf numFmtId="0" fontId="34" fillId="3" borderId="60" xfId="53493" applyFont="1" applyFill="1" applyBorder="1" applyAlignment="1">
      <alignment horizontal="center" vertical="center"/>
    </xf>
    <xf numFmtId="10" fontId="35" fillId="0" borderId="4" xfId="47" applyNumberFormat="1" applyFont="1" applyBorder="1" applyAlignment="1">
      <alignment horizontal="center"/>
    </xf>
    <xf numFmtId="10" fontId="35" fillId="0" borderId="0" xfId="47" applyNumberFormat="1" applyFont="1" applyAlignment="1">
      <alignment horizontal="center"/>
    </xf>
    <xf numFmtId="10" fontId="35" fillId="0" borderId="5" xfId="47" applyNumberFormat="1" applyFont="1" applyBorder="1" applyAlignment="1">
      <alignment horizontal="center"/>
    </xf>
    <xf numFmtId="0" fontId="223" fillId="3" borderId="5" xfId="37" applyFont="1" applyFill="1" applyBorder="1" applyAlignment="1">
      <alignment horizontal="center" vertical="center"/>
    </xf>
    <xf numFmtId="0" fontId="35" fillId="0" borderId="63" xfId="0" applyFont="1" applyBorder="1"/>
    <xf numFmtId="172" fontId="35" fillId="0" borderId="4" xfId="53510" applyNumberFormat="1" applyFont="1" applyBorder="1" applyAlignment="1">
      <alignment horizontal="center"/>
    </xf>
    <xf numFmtId="172" fontId="35" fillId="0" borderId="5" xfId="53510" applyNumberFormat="1" applyFont="1" applyBorder="1" applyAlignment="1">
      <alignment horizontal="center"/>
    </xf>
    <xf numFmtId="172" fontId="35" fillId="0" borderId="4" xfId="53510" applyNumberFormat="1" applyFont="1" applyFill="1" applyBorder="1" applyAlignment="1">
      <alignment horizontal="center"/>
    </xf>
    <xf numFmtId="172" fontId="35" fillId="0" borderId="5" xfId="53510" applyNumberFormat="1" applyFont="1" applyFill="1" applyBorder="1" applyAlignment="1">
      <alignment horizontal="center"/>
    </xf>
    <xf numFmtId="10" fontId="35" fillId="0" borderId="4" xfId="53510" applyNumberFormat="1" applyFont="1" applyBorder="1" applyAlignment="1">
      <alignment horizontal="center"/>
    </xf>
    <xf numFmtId="10" fontId="35" fillId="0" borderId="5" xfId="53510" applyNumberFormat="1" applyFont="1" applyBorder="1" applyAlignment="1">
      <alignment horizontal="center"/>
    </xf>
    <xf numFmtId="172" fontId="35" fillId="0" borderId="66" xfId="53510" applyNumberFormat="1" applyFont="1" applyBorder="1" applyAlignment="1">
      <alignment horizontal="center"/>
    </xf>
    <xf numFmtId="172" fontId="35" fillId="0" borderId="67" xfId="53510" applyNumberFormat="1" applyFont="1" applyBorder="1" applyAlignment="1">
      <alignment horizontal="center"/>
    </xf>
    <xf numFmtId="1" fontId="223" fillId="3" borderId="0" xfId="37" quotePrefix="1" applyNumberFormat="1" applyFont="1" applyFill="1" applyAlignment="1">
      <alignment horizontal="center" vertical="center"/>
    </xf>
    <xf numFmtId="10" fontId="20" fillId="0" borderId="0" xfId="0" applyNumberFormat="1" applyFont="1"/>
    <xf numFmtId="172" fontId="35" fillId="0" borderId="4" xfId="25" applyNumberFormat="1" applyFont="1" applyBorder="1" applyAlignment="1">
      <alignment horizontal="center"/>
    </xf>
    <xf numFmtId="172" fontId="35" fillId="0" borderId="0" xfId="25" applyNumberFormat="1" applyFont="1" applyBorder="1" applyAlignment="1">
      <alignment horizontal="center"/>
    </xf>
    <xf numFmtId="172" fontId="35" fillId="0" borderId="5" xfId="25" applyNumberFormat="1" applyFont="1" applyBorder="1" applyAlignment="1">
      <alignment horizontal="center"/>
    </xf>
    <xf numFmtId="172" fontId="35" fillId="0" borderId="66" xfId="25" applyNumberFormat="1" applyFont="1" applyBorder="1" applyAlignment="1">
      <alignment horizontal="center"/>
    </xf>
    <xf numFmtId="172" fontId="35" fillId="0" borderId="2" xfId="25" applyNumberFormat="1" applyFont="1" applyBorder="1" applyAlignment="1">
      <alignment horizontal="center"/>
    </xf>
    <xf numFmtId="172" fontId="35" fillId="0" borderId="67" xfId="25" applyNumberFormat="1" applyFont="1" applyBorder="1" applyAlignment="1">
      <alignment horizontal="center"/>
    </xf>
    <xf numFmtId="0" fontId="223" fillId="123" borderId="6" xfId="0" applyFont="1" applyFill="1" applyBorder="1" applyAlignment="1">
      <alignment horizontal="center" vertical="center" wrapText="1"/>
    </xf>
    <xf numFmtId="0" fontId="223" fillId="123" borderId="9" xfId="0" applyFont="1" applyFill="1" applyBorder="1" applyAlignment="1">
      <alignment horizontal="center" vertical="center" wrapText="1"/>
    </xf>
    <xf numFmtId="0" fontId="223" fillId="123" borderId="9" xfId="0" applyFont="1" applyFill="1" applyBorder="1" applyAlignment="1">
      <alignment horizontal="center" vertical="center"/>
    </xf>
    <xf numFmtId="0" fontId="210" fillId="0" borderId="8" xfId="0" applyFont="1" applyBorder="1" applyAlignment="1">
      <alignment vertical="center" wrapText="1"/>
    </xf>
    <xf numFmtId="0" fontId="210" fillId="0" borderId="7" xfId="0" applyFont="1" applyBorder="1" applyAlignment="1">
      <alignment vertical="center" wrapText="1"/>
    </xf>
    <xf numFmtId="0" fontId="210" fillId="0" borderId="9" xfId="0" applyFont="1" applyBorder="1" applyAlignment="1">
      <alignment vertical="center" wrapText="1"/>
    </xf>
    <xf numFmtId="0" fontId="206" fillId="0" borderId="1" xfId="0" applyFont="1" applyBorder="1" applyAlignment="1">
      <alignment vertical="center" wrapText="1"/>
    </xf>
    <xf numFmtId="0" fontId="206" fillId="0" borderId="67" xfId="0" applyFont="1" applyBorder="1" applyAlignment="1">
      <alignment horizontal="center" vertical="center" wrapText="1"/>
    </xf>
    <xf numFmtId="0" fontId="35" fillId="0" borderId="67" xfId="0" applyFont="1" applyBorder="1" applyAlignment="1">
      <alignment horizontal="center" vertical="center"/>
    </xf>
    <xf numFmtId="0" fontId="35" fillId="0" borderId="67" xfId="0" applyFont="1" applyBorder="1" applyAlignment="1">
      <alignment horizontal="center" vertical="center" wrapText="1"/>
    </xf>
    <xf numFmtId="0" fontId="210" fillId="0" borderId="7" xfId="0" applyFont="1" applyBorder="1" applyAlignment="1">
      <alignment vertical="center"/>
    </xf>
    <xf numFmtId="0" fontId="210" fillId="0" borderId="9" xfId="0" applyFont="1" applyBorder="1" applyAlignment="1">
      <alignment vertical="center"/>
    </xf>
    <xf numFmtId="0" fontId="35" fillId="0" borderId="1" xfId="0" applyFont="1" applyBorder="1" applyAlignment="1">
      <alignment vertical="center" wrapText="1"/>
    </xf>
    <xf numFmtId="3" fontId="35" fillId="0" borderId="67" xfId="0" applyNumberFormat="1" applyFont="1" applyBorder="1" applyAlignment="1">
      <alignment horizontal="center" vertical="center" wrapText="1"/>
    </xf>
    <xf numFmtId="0" fontId="206" fillId="0" borderId="67" xfId="0" applyFont="1" applyBorder="1" applyAlignment="1">
      <alignment horizontal="center" vertical="center"/>
    </xf>
    <xf numFmtId="0" fontId="208" fillId="0" borderId="0" xfId="0" applyFont="1"/>
    <xf numFmtId="0" fontId="251" fillId="3" borderId="62" xfId="0" applyFont="1" applyFill="1" applyBorder="1" applyAlignment="1">
      <alignment vertical="center" wrapText="1"/>
    </xf>
    <xf numFmtId="49" fontId="251" fillId="3" borderId="66" xfId="0" applyNumberFormat="1" applyFont="1" applyFill="1" applyBorder="1" applyAlignment="1">
      <alignment horizontal="left" vertical="center" wrapText="1"/>
    </xf>
    <xf numFmtId="0" fontId="251" fillId="3" borderId="66" xfId="0" applyFont="1" applyFill="1" applyBorder="1" applyAlignment="1">
      <alignment horizontal="center" vertical="center" wrapText="1"/>
    </xf>
    <xf numFmtId="0" fontId="251" fillId="3" borderId="67" xfId="0" applyFont="1" applyFill="1" applyBorder="1" applyAlignment="1">
      <alignment horizontal="center" vertical="center" wrapText="1"/>
    </xf>
    <xf numFmtId="49" fontId="245" fillId="0" borderId="65" xfId="0" applyNumberFormat="1" applyFont="1" applyBorder="1" applyAlignment="1">
      <alignment horizontal="left" vertical="center" wrapText="1"/>
    </xf>
    <xf numFmtId="176" fontId="245" fillId="5" borderId="0" xfId="53506" applyNumberFormat="1" applyFont="1" applyFill="1" applyAlignment="1">
      <alignment vertical="center"/>
    </xf>
    <xf numFmtId="172" fontId="245" fillId="5" borderId="4" xfId="53496" applyNumberFormat="1" applyFont="1" applyFill="1" applyBorder="1" applyAlignment="1">
      <alignment horizontal="center" vertical="center"/>
    </xf>
    <xf numFmtId="172" fontId="245" fillId="5" borderId="5" xfId="53496" applyNumberFormat="1" applyFont="1" applyFill="1" applyBorder="1" applyAlignment="1">
      <alignment horizontal="center" vertical="center"/>
    </xf>
    <xf numFmtId="49" fontId="245" fillId="0" borderId="3" xfId="0" applyNumberFormat="1" applyFont="1" applyBorder="1" applyAlignment="1">
      <alignment horizontal="left" vertical="center" wrapText="1"/>
    </xf>
    <xf numFmtId="176" fontId="245" fillId="0" borderId="0" xfId="53506" applyNumberFormat="1" applyFont="1"/>
    <xf numFmtId="49" fontId="246" fillId="0" borderId="6" xfId="0" applyNumberFormat="1" applyFont="1" applyBorder="1" applyAlignment="1">
      <alignment horizontal="left" vertical="center" wrapText="1"/>
    </xf>
    <xf numFmtId="176" fontId="246" fillId="0" borderId="7" xfId="53506" applyNumberFormat="1" applyFont="1" applyBorder="1"/>
    <xf numFmtId="172" fontId="246" fillId="5" borderId="8" xfId="53496" applyNumberFormat="1" applyFont="1" applyFill="1" applyBorder="1" applyAlignment="1">
      <alignment horizontal="center" vertical="center"/>
    </xf>
    <xf numFmtId="172" fontId="246" fillId="5" borderId="9" xfId="53496" applyNumberFormat="1" applyFont="1" applyFill="1" applyBorder="1" applyAlignment="1">
      <alignment horizontal="center" vertical="center"/>
    </xf>
    <xf numFmtId="0" fontId="36" fillId="0" borderId="6" xfId="13" applyFont="1" applyBorder="1" applyAlignment="1">
      <alignment vertical="center"/>
    </xf>
    <xf numFmtId="0" fontId="36" fillId="0" borderId="4" xfId="0" applyFont="1" applyBorder="1" applyAlignment="1">
      <alignment horizontal="left" wrapText="1" indent="1"/>
    </xf>
    <xf numFmtId="0" fontId="20" fillId="0" borderId="0" xfId="0" applyFont="1" applyAlignment="1">
      <alignment horizontal="left"/>
    </xf>
    <xf numFmtId="172" fontId="206" fillId="0" borderId="5" xfId="0" applyNumberFormat="1" applyFont="1" applyBorder="1" applyAlignment="1">
      <alignment horizontal="center" vertical="center"/>
    </xf>
    <xf numFmtId="9" fontId="206" fillId="0" borderId="5" xfId="0" applyNumberFormat="1" applyFont="1" applyBorder="1" applyAlignment="1">
      <alignment horizontal="center" vertical="center"/>
    </xf>
    <xf numFmtId="172" fontId="217" fillId="0" borderId="60" xfId="53496" applyNumberFormat="1" applyFont="1" applyBorder="1" applyAlignment="1">
      <alignment horizontal="center" wrapText="1"/>
    </xf>
    <xf numFmtId="172" fontId="36" fillId="0" borderId="66" xfId="19" applyNumberFormat="1" applyFont="1" applyBorder="1" applyAlignment="1">
      <alignment horizontal="center"/>
    </xf>
    <xf numFmtId="172" fontId="36" fillId="0" borderId="67" xfId="19" applyNumberFormat="1" applyFont="1" applyBorder="1" applyAlignment="1">
      <alignment horizontal="center"/>
    </xf>
    <xf numFmtId="172" fontId="35" fillId="0" borderId="8" xfId="48867" applyNumberFormat="1" applyFont="1" applyBorder="1" applyAlignment="1">
      <alignment horizontal="center" vertical="center"/>
    </xf>
    <xf numFmtId="172" fontId="35" fillId="0" borderId="9" xfId="48867" applyNumberFormat="1" applyFont="1" applyBorder="1" applyAlignment="1">
      <alignment horizontal="center" vertical="center"/>
    </xf>
    <xf numFmtId="172" fontId="36" fillId="0" borderId="62" xfId="15" quotePrefix="1" applyNumberFormat="1" applyFont="1" applyBorder="1" applyAlignment="1">
      <alignment horizontal="center"/>
    </xf>
    <xf numFmtId="172" fontId="36" fillId="0" borderId="63" xfId="15" quotePrefix="1" applyNumberFormat="1" applyFont="1" applyBorder="1" applyAlignment="1">
      <alignment horizontal="center"/>
    </xf>
    <xf numFmtId="172" fontId="36" fillId="0" borderId="4" xfId="15" quotePrefix="1" applyNumberFormat="1" applyFont="1" applyBorder="1" applyAlignment="1">
      <alignment horizontal="center"/>
    </xf>
    <xf numFmtId="172" fontId="36" fillId="0" borderId="5" xfId="15" quotePrefix="1" applyNumberFormat="1" applyFont="1" applyBorder="1" applyAlignment="1">
      <alignment horizontal="center"/>
    </xf>
    <xf numFmtId="172" fontId="36" fillId="0" borderId="66" xfId="15" quotePrefix="1" applyNumberFormat="1" applyFont="1" applyBorder="1" applyAlignment="1">
      <alignment horizontal="center"/>
    </xf>
    <xf numFmtId="172" fontId="36" fillId="0" borderId="67" xfId="15" quotePrefix="1" applyNumberFormat="1" applyFont="1" applyBorder="1" applyAlignment="1">
      <alignment horizontal="center"/>
    </xf>
    <xf numFmtId="172" fontId="36" fillId="0" borderId="4" xfId="15" applyNumberFormat="1" applyFont="1" applyBorder="1" applyAlignment="1">
      <alignment horizontal="center"/>
    </xf>
    <xf numFmtId="172" fontId="36" fillId="0" borderId="5" xfId="15" applyNumberFormat="1" applyFont="1" applyBorder="1" applyAlignment="1">
      <alignment horizontal="center"/>
    </xf>
    <xf numFmtId="172" fontId="36" fillId="0" borderId="62" xfId="15" applyNumberFormat="1" applyFont="1" applyBorder="1" applyAlignment="1">
      <alignment horizontal="center" vertical="center"/>
    </xf>
    <xf numFmtId="172" fontId="36" fillId="0" borderId="63" xfId="15" applyNumberFormat="1" applyFont="1" applyBorder="1" applyAlignment="1">
      <alignment horizontal="center" vertical="center"/>
    </xf>
    <xf numFmtId="172" fontId="217" fillId="0" borderId="67" xfId="53510" applyNumberFormat="1" applyFont="1" applyBorder="1" applyAlignment="1">
      <alignment horizontal="center" vertical="center"/>
    </xf>
    <xf numFmtId="0" fontId="239" fillId="0" borderId="0" xfId="0" applyFont="1" applyAlignment="1">
      <alignment horizontal="left" vertical="center" readingOrder="1"/>
    </xf>
    <xf numFmtId="172" fontId="35" fillId="5" borderId="62" xfId="32495" applyNumberFormat="1" applyFont="1" applyFill="1" applyBorder="1" applyAlignment="1">
      <alignment horizontal="center"/>
    </xf>
    <xf numFmtId="172" fontId="35" fillId="5" borderId="64" xfId="32495" applyNumberFormat="1" applyFont="1" applyFill="1" applyBorder="1" applyAlignment="1">
      <alignment horizontal="center"/>
    </xf>
    <xf numFmtId="172" fontId="35" fillId="5" borderId="4" xfId="32495" applyNumberFormat="1" applyFont="1" applyFill="1" applyBorder="1" applyAlignment="1">
      <alignment horizontal="center"/>
    </xf>
    <xf numFmtId="172" fontId="35" fillId="5" borderId="0" xfId="32495" applyNumberFormat="1" applyFont="1" applyFill="1" applyAlignment="1">
      <alignment horizontal="center"/>
    </xf>
    <xf numFmtId="10" fontId="35" fillId="5" borderId="4" xfId="15" applyNumberFormat="1" applyFont="1" applyFill="1" applyBorder="1" applyAlignment="1">
      <alignment horizontal="center" vertical="center"/>
    </xf>
    <xf numFmtId="10" fontId="35" fillId="5" borderId="0" xfId="15" applyNumberFormat="1" applyFont="1" applyFill="1" applyAlignment="1">
      <alignment horizontal="center" vertical="center"/>
    </xf>
    <xf numFmtId="172" fontId="35" fillId="0" borderId="4" xfId="47" applyNumberFormat="1" applyFont="1" applyBorder="1" applyAlignment="1">
      <alignment horizontal="center"/>
    </xf>
    <xf numFmtId="172" fontId="35" fillId="0" borderId="0" xfId="47" applyNumberFormat="1" applyFont="1" applyAlignment="1">
      <alignment horizontal="center"/>
    </xf>
    <xf numFmtId="172" fontId="35" fillId="0" borderId="5" xfId="47" applyNumberFormat="1" applyFont="1" applyBorder="1" applyAlignment="1">
      <alignment horizontal="center"/>
    </xf>
    <xf numFmtId="172" fontId="35" fillId="0" borderId="66" xfId="47" applyNumberFormat="1" applyFont="1" applyBorder="1" applyAlignment="1">
      <alignment horizontal="center"/>
    </xf>
    <xf numFmtId="172" fontId="35" fillId="0" borderId="2" xfId="47" applyNumberFormat="1" applyFont="1" applyBorder="1" applyAlignment="1">
      <alignment horizontal="center"/>
    </xf>
    <xf numFmtId="172" fontId="35" fillId="0" borderId="67" xfId="47" applyNumberFormat="1" applyFont="1" applyBorder="1" applyAlignment="1">
      <alignment horizontal="center"/>
    </xf>
    <xf numFmtId="172" fontId="206" fillId="0" borderId="0" xfId="0" applyNumberFormat="1" applyFont="1" applyAlignment="1">
      <alignment horizontal="center" vertical="center"/>
    </xf>
    <xf numFmtId="9" fontId="206" fillId="0" borderId="0" xfId="0" applyNumberFormat="1" applyFont="1" applyAlignment="1">
      <alignment horizontal="center" vertical="center"/>
    </xf>
    <xf numFmtId="224" fontId="215" fillId="5" borderId="0" xfId="7828" applyNumberFormat="1" applyFont="1" applyFill="1" applyAlignment="1">
      <alignment horizontal="center" vertical="center" wrapText="1"/>
    </xf>
    <xf numFmtId="0" fontId="227" fillId="0" borderId="0" xfId="0" applyFont="1"/>
    <xf numFmtId="3" fontId="36" fillId="0" borderId="62" xfId="0" applyNumberFormat="1" applyFont="1" applyBorder="1" applyAlignment="1">
      <alignment horizontal="center" vertical="center"/>
    </xf>
    <xf numFmtId="3" fontId="36" fillId="0" borderId="64" xfId="0" applyNumberFormat="1" applyFont="1" applyBorder="1" applyAlignment="1">
      <alignment horizontal="center" vertical="center"/>
    </xf>
    <xf numFmtId="3" fontId="36" fillId="0" borderId="63" xfId="0" applyNumberFormat="1" applyFont="1" applyBorder="1" applyAlignment="1">
      <alignment horizontal="center" vertical="center"/>
    </xf>
    <xf numFmtId="172" fontId="35" fillId="0" borderId="64" xfId="53521" applyNumberFormat="1" applyFont="1" applyBorder="1" applyAlignment="1">
      <alignment horizontal="center" vertical="center"/>
    </xf>
    <xf numFmtId="222" fontId="35" fillId="0" borderId="4" xfId="53513" applyNumberFormat="1" applyFont="1" applyBorder="1" applyAlignment="1">
      <alignment horizontal="center" vertical="center"/>
    </xf>
    <xf numFmtId="222" fontId="35" fillId="0" borderId="0" xfId="53513" applyNumberFormat="1" applyFont="1" applyAlignment="1">
      <alignment horizontal="center" vertical="center"/>
    </xf>
    <xf numFmtId="222" fontId="35" fillId="0" borderId="5" xfId="53513" applyNumberFormat="1" applyFont="1" applyBorder="1" applyAlignment="1">
      <alignment horizontal="center" vertical="center"/>
    </xf>
    <xf numFmtId="172" fontId="35" fillId="0" borderId="0" xfId="53521" applyNumberFormat="1" applyFont="1" applyAlignment="1">
      <alignment horizontal="center" vertical="center"/>
    </xf>
    <xf numFmtId="0" fontId="35" fillId="2" borderId="3" xfId="26" applyFont="1" applyFill="1" applyBorder="1"/>
    <xf numFmtId="172" fontId="217" fillId="0" borderId="62" xfId="53496" applyNumberFormat="1" applyFont="1" applyBorder="1" applyAlignment="1">
      <alignment horizontal="center"/>
    </xf>
    <xf numFmtId="172" fontId="217" fillId="0" borderId="64" xfId="53496" applyNumberFormat="1" applyFont="1" applyBorder="1" applyAlignment="1">
      <alignment horizontal="center"/>
    </xf>
    <xf numFmtId="172" fontId="217" fillId="0" borderId="63" xfId="53496" applyNumberFormat="1" applyFont="1" applyBorder="1" applyAlignment="1">
      <alignment horizontal="center"/>
    </xf>
    <xf numFmtId="172" fontId="36" fillId="0" borderId="63" xfId="53521" applyNumberFormat="1" applyFont="1" applyBorder="1" applyAlignment="1">
      <alignment horizontal="center"/>
    </xf>
    <xf numFmtId="172" fontId="217" fillId="0" borderId="66" xfId="53496" applyNumberFormat="1" applyFont="1" applyBorder="1" applyAlignment="1">
      <alignment horizontal="center"/>
    </xf>
    <xf numFmtId="172" fontId="217" fillId="0" borderId="60" xfId="53496" applyNumberFormat="1" applyFont="1" applyBorder="1" applyAlignment="1">
      <alignment horizontal="center"/>
    </xf>
    <xf numFmtId="172" fontId="217" fillId="0" borderId="67" xfId="53496" applyNumberFormat="1" applyFont="1" applyBorder="1" applyAlignment="1">
      <alignment horizontal="center"/>
    </xf>
    <xf numFmtId="172" fontId="36" fillId="0" borderId="66" xfId="53521" applyNumberFormat="1" applyFont="1" applyBorder="1" applyAlignment="1">
      <alignment horizontal="center"/>
    </xf>
    <xf numFmtId="172" fontId="36" fillId="0" borderId="62" xfId="53521" applyNumberFormat="1" applyFont="1" applyBorder="1" applyAlignment="1">
      <alignment horizontal="center"/>
    </xf>
    <xf numFmtId="172" fontId="36" fillId="0" borderId="67" xfId="53521" applyNumberFormat="1" applyFont="1" applyBorder="1" applyAlignment="1">
      <alignment horizontal="center"/>
    </xf>
    <xf numFmtId="0" fontId="254" fillId="5" borderId="0" xfId="0" applyFont="1" applyFill="1"/>
    <xf numFmtId="222" fontId="36" fillId="0" borderId="62" xfId="14" applyNumberFormat="1" applyFont="1" applyBorder="1" applyAlignment="1">
      <alignment horizontal="center" vertical="center"/>
    </xf>
    <xf numFmtId="222" fontId="36" fillId="0" borderId="63" xfId="14" applyNumberFormat="1" applyFont="1" applyBorder="1" applyAlignment="1">
      <alignment horizontal="center" vertical="center"/>
    </xf>
    <xf numFmtId="172" fontId="36" fillId="6" borderId="65" xfId="15" applyNumberFormat="1" applyFont="1" applyFill="1" applyBorder="1" applyAlignment="1">
      <alignment horizontal="center"/>
    </xf>
    <xf numFmtId="172" fontId="35" fillId="6" borderId="3" xfId="15" applyNumberFormat="1" applyFont="1" applyFill="1" applyBorder="1" applyAlignment="1">
      <alignment horizontal="center"/>
    </xf>
    <xf numFmtId="172" fontId="36" fillId="6" borderId="3" xfId="15" applyNumberFormat="1" applyFont="1" applyFill="1" applyBorder="1" applyAlignment="1">
      <alignment horizontal="center"/>
    </xf>
    <xf numFmtId="172" fontId="36" fillId="6" borderId="6" xfId="15" applyNumberFormat="1" applyFont="1" applyFill="1" applyBorder="1" applyAlignment="1">
      <alignment horizontal="center"/>
    </xf>
    <xf numFmtId="172" fontId="35" fillId="6" borderId="6" xfId="15" applyNumberFormat="1" applyFont="1" applyFill="1" applyBorder="1" applyAlignment="1">
      <alignment horizontal="center"/>
    </xf>
    <xf numFmtId="172" fontId="36" fillId="0" borderId="3" xfId="15" applyNumberFormat="1" applyFont="1" applyBorder="1" applyAlignment="1">
      <alignment horizontal="center"/>
    </xf>
    <xf numFmtId="10" fontId="36" fillId="0" borderId="66" xfId="15" applyNumberFormat="1" applyFont="1" applyBorder="1" applyAlignment="1">
      <alignment horizontal="center"/>
    </xf>
    <xf numFmtId="10" fontId="36" fillId="0" borderId="60" xfId="15" applyNumberFormat="1" applyFont="1" applyBorder="1" applyAlignment="1">
      <alignment horizontal="center"/>
    </xf>
    <xf numFmtId="172" fontId="36" fillId="0" borderId="1" xfId="15" applyNumberFormat="1" applyFont="1" applyBorder="1" applyAlignment="1">
      <alignment horizontal="center"/>
    </xf>
    <xf numFmtId="222" fontId="37" fillId="0" borderId="63" xfId="0" applyNumberFormat="1" applyFont="1" applyBorder="1" applyAlignment="1">
      <alignment horizontal="center"/>
    </xf>
    <xf numFmtId="172" fontId="35" fillId="6" borderId="65" xfId="15" applyNumberFormat="1" applyFont="1" applyFill="1" applyBorder="1" applyAlignment="1">
      <alignment horizontal="center"/>
    </xf>
    <xf numFmtId="222" fontId="37" fillId="0" borderId="5" xfId="0" applyNumberFormat="1" applyFont="1" applyBorder="1" applyAlignment="1">
      <alignment horizontal="center"/>
    </xf>
    <xf numFmtId="222" fontId="36" fillId="0" borderId="64" xfId="14" applyNumberFormat="1" applyFont="1" applyBorder="1" applyAlignment="1">
      <alignment horizontal="center"/>
    </xf>
    <xf numFmtId="222" fontId="217" fillId="0" borderId="64" xfId="0" applyNumberFormat="1" applyFont="1" applyBorder="1" applyAlignment="1">
      <alignment horizontal="center"/>
    </xf>
    <xf numFmtId="174" fontId="36" fillId="0" borderId="60" xfId="14" applyNumberFormat="1" applyFont="1" applyBorder="1" applyAlignment="1">
      <alignment horizontal="center" vertical="center"/>
    </xf>
    <xf numFmtId="172" fontId="36" fillId="0" borderId="1" xfId="15" applyNumberFormat="1" applyFont="1" applyBorder="1" applyAlignment="1">
      <alignment horizontal="center" vertical="center"/>
    </xf>
    <xf numFmtId="174" fontId="36" fillId="0" borderId="5" xfId="14" applyNumberFormat="1" applyFont="1" applyBorder="1" applyAlignment="1">
      <alignment horizontal="center" vertical="center"/>
    </xf>
    <xf numFmtId="222" fontId="35" fillId="0" borderId="5" xfId="14" applyNumberFormat="1" applyFont="1" applyBorder="1" applyAlignment="1">
      <alignment horizontal="center"/>
    </xf>
    <xf numFmtId="172" fontId="35" fillId="0" borderId="3" xfId="15" applyNumberFormat="1" applyFont="1" applyBorder="1" applyAlignment="1">
      <alignment horizontal="center" vertical="center"/>
    </xf>
    <xf numFmtId="174" fontId="35" fillId="0" borderId="5" xfId="14" applyNumberFormat="1" applyFont="1" applyBorder="1" applyAlignment="1">
      <alignment horizontal="center" vertical="center"/>
    </xf>
    <xf numFmtId="10" fontId="35" fillId="0" borderId="5" xfId="15" applyNumberFormat="1" applyFont="1" applyBorder="1" applyAlignment="1">
      <alignment horizontal="center" vertical="center"/>
    </xf>
    <xf numFmtId="172" fontId="36" fillId="0" borderId="3" xfId="15" applyNumberFormat="1" applyFont="1" applyBorder="1" applyAlignment="1">
      <alignment horizontal="center" vertical="center"/>
    </xf>
    <xf numFmtId="172" fontId="36" fillId="0" borderId="69" xfId="15" applyNumberFormat="1" applyFont="1" applyBorder="1" applyAlignment="1">
      <alignment horizontal="center" vertical="center"/>
    </xf>
    <xf numFmtId="10" fontId="36" fillId="0" borderId="66" xfId="15" applyNumberFormat="1" applyFont="1" applyBorder="1" applyAlignment="1">
      <alignment horizontal="center" vertical="center"/>
    </xf>
    <xf numFmtId="0" fontId="34" fillId="3" borderId="0" xfId="37" quotePrefix="1" applyFont="1" applyFill="1" applyAlignment="1">
      <alignment horizontal="center"/>
    </xf>
    <xf numFmtId="0" fontId="34" fillId="3" borderId="3" xfId="0" quotePrefix="1" applyFont="1" applyFill="1" applyBorder="1" applyAlignment="1">
      <alignment horizontal="center"/>
    </xf>
    <xf numFmtId="0" fontId="36" fillId="0" borderId="62" xfId="0" applyFont="1" applyBorder="1" applyAlignment="1">
      <alignment horizontal="left" vertical="center"/>
    </xf>
    <xf numFmtId="172" fontId="36" fillId="6" borderId="64" xfId="48867" applyNumberFormat="1" applyFont="1" applyFill="1" applyBorder="1" applyAlignment="1">
      <alignment horizontal="center"/>
    </xf>
    <xf numFmtId="222" fontId="36" fillId="0" borderId="63" xfId="53506" applyNumberFormat="1" applyFont="1" applyFill="1" applyBorder="1" applyAlignment="1">
      <alignment horizontal="center" vertical="center"/>
    </xf>
    <xf numFmtId="172" fontId="35" fillId="5" borderId="0" xfId="48907" applyNumberFormat="1" applyFont="1" applyFill="1" applyBorder="1" applyAlignment="1">
      <alignment horizontal="center" vertical="center" wrapText="1"/>
    </xf>
    <xf numFmtId="172" fontId="36" fillId="5" borderId="0" xfId="48907" applyNumberFormat="1" applyFont="1" applyFill="1" applyBorder="1" applyAlignment="1">
      <alignment horizontal="center" vertical="center" wrapText="1"/>
    </xf>
    <xf numFmtId="0" fontId="223" fillId="3" borderId="65" xfId="53515" applyFont="1" applyFill="1" applyBorder="1" applyAlignment="1">
      <alignment horizontal="center" vertical="center"/>
    </xf>
    <xf numFmtId="17" fontId="34" fillId="3" borderId="67" xfId="0" applyNumberFormat="1" applyFont="1" applyFill="1" applyBorder="1" applyAlignment="1">
      <alignment horizontal="center" vertical="center"/>
    </xf>
    <xf numFmtId="0" fontId="35" fillId="0" borderId="0" xfId="0" applyFont="1" applyAlignment="1">
      <alignment horizontal="center"/>
    </xf>
    <xf numFmtId="0" fontId="35" fillId="0" borderId="65" xfId="0" applyFont="1" applyBorder="1" applyAlignment="1">
      <alignment horizontal="center"/>
    </xf>
    <xf numFmtId="172" fontId="35" fillId="5" borderId="3" xfId="48907" applyNumberFormat="1" applyFont="1" applyFill="1" applyBorder="1" applyAlignment="1">
      <alignment horizontal="center" vertical="center" wrapText="1"/>
    </xf>
    <xf numFmtId="172" fontId="36" fillId="5" borderId="3" xfId="48907" applyNumberFormat="1" applyFont="1" applyFill="1" applyBorder="1" applyAlignment="1">
      <alignment horizontal="center" vertical="center" wrapText="1"/>
    </xf>
    <xf numFmtId="172" fontId="36" fillId="5" borderId="1" xfId="48907" applyNumberFormat="1" applyFont="1" applyFill="1" applyBorder="1" applyAlignment="1">
      <alignment horizontal="center" vertical="center" wrapText="1"/>
    </xf>
    <xf numFmtId="1" fontId="223" fillId="3" borderId="66" xfId="53506" quotePrefix="1" applyNumberFormat="1" applyFont="1" applyFill="1" applyBorder="1" applyAlignment="1">
      <alignment horizontal="center" vertical="center"/>
    </xf>
    <xf numFmtId="1" fontId="223" fillId="3" borderId="67" xfId="53506" quotePrefix="1" applyNumberFormat="1" applyFont="1" applyFill="1" applyBorder="1" applyAlignment="1">
      <alignment horizontal="center" vertical="center"/>
    </xf>
    <xf numFmtId="0" fontId="217" fillId="5" borderId="0" xfId="0" applyFont="1" applyFill="1" applyAlignment="1">
      <alignment horizontal="center" wrapText="1"/>
    </xf>
    <xf numFmtId="0" fontId="223" fillId="5" borderId="0" xfId="53515" applyFont="1" applyFill="1" applyAlignment="1">
      <alignment horizontal="center" vertical="center"/>
    </xf>
    <xf numFmtId="17" fontId="34" fillId="5" borderId="0" xfId="0" applyNumberFormat="1" applyFont="1" applyFill="1" applyAlignment="1">
      <alignment horizontal="center" vertical="center"/>
    </xf>
    <xf numFmtId="0" fontId="35" fillId="5" borderId="0" xfId="0" applyFont="1" applyFill="1" applyAlignment="1">
      <alignment horizontal="left" vertical="top" wrapText="1"/>
    </xf>
    <xf numFmtId="0" fontId="217" fillId="0" borderId="0" xfId="0" applyFont="1" applyAlignment="1">
      <alignment wrapText="1"/>
    </xf>
    <xf numFmtId="0" fontId="217" fillId="5" borderId="0" xfId="0" applyFont="1" applyFill="1" applyAlignment="1">
      <alignment horizontal="center"/>
    </xf>
    <xf numFmtId="0" fontId="237" fillId="5" borderId="0" xfId="1" applyFont="1" applyFill="1" applyAlignment="1">
      <alignment horizontal="left"/>
    </xf>
    <xf numFmtId="0" fontId="217" fillId="5" borderId="0" xfId="0" applyFont="1" applyFill="1"/>
    <xf numFmtId="0" fontId="36" fillId="5" borderId="0" xfId="0" applyFont="1" applyFill="1" applyAlignment="1">
      <alignment horizontal="left" vertical="top" wrapText="1"/>
    </xf>
    <xf numFmtId="0" fontId="35" fillId="5" borderId="0" xfId="0" applyFont="1" applyFill="1" applyAlignment="1">
      <alignment vertical="top" wrapText="1"/>
    </xf>
    <xf numFmtId="0" fontId="2" fillId="5" borderId="0" xfId="0" applyFont="1" applyFill="1"/>
    <xf numFmtId="0" fontId="34" fillId="124" borderId="65" xfId="13" applyFont="1" applyFill="1" applyBorder="1" applyAlignment="1" applyProtection="1">
      <alignment horizontal="center" vertical="center"/>
      <protection locked="0"/>
    </xf>
    <xf numFmtId="17" fontId="34" fillId="124" borderId="60" xfId="14" quotePrefix="1" applyNumberFormat="1" applyFont="1" applyFill="1" applyBorder="1" applyAlignment="1" applyProtection="1">
      <alignment horizontal="center" vertical="center"/>
      <protection locked="0"/>
    </xf>
    <xf numFmtId="17" fontId="34" fillId="124" borderId="1" xfId="13" quotePrefix="1" applyNumberFormat="1" applyFont="1" applyFill="1" applyBorder="1" applyAlignment="1" applyProtection="1">
      <alignment horizontal="center" vertical="center"/>
      <protection locked="0"/>
    </xf>
    <xf numFmtId="172" fontId="35" fillId="6" borderId="65" xfId="53510" applyNumberFormat="1" applyFont="1" applyFill="1" applyBorder="1" applyAlignment="1">
      <alignment horizontal="center" vertical="center"/>
    </xf>
    <xf numFmtId="172" fontId="35" fillId="5" borderId="3" xfId="15" applyNumberFormat="1" applyFont="1" applyFill="1" applyBorder="1" applyAlignment="1">
      <alignment horizontal="center" vertical="center"/>
    </xf>
    <xf numFmtId="172" fontId="36" fillId="5" borderId="3" xfId="15" applyNumberFormat="1" applyFont="1" applyFill="1" applyBorder="1" applyAlignment="1">
      <alignment horizontal="center" vertical="center"/>
    </xf>
    <xf numFmtId="172" fontId="36" fillId="5" borderId="1" xfId="15" applyNumberFormat="1" applyFont="1" applyFill="1" applyBorder="1" applyAlignment="1">
      <alignment horizontal="center" vertical="center"/>
    </xf>
    <xf numFmtId="0" fontId="34" fillId="3" borderId="65" xfId="0" applyFont="1" applyFill="1" applyBorder="1" applyAlignment="1" applyProtection="1">
      <alignment horizontal="center" vertical="center"/>
      <protection locked="0"/>
    </xf>
    <xf numFmtId="17" fontId="223" fillId="4" borderId="4" xfId="0" quotePrefix="1" applyNumberFormat="1" applyFont="1" applyFill="1" applyBorder="1" applyAlignment="1" applyProtection="1">
      <alignment horizontal="center" vertical="center"/>
      <protection locked="0"/>
    </xf>
    <xf numFmtId="17" fontId="223" fillId="4" borderId="5" xfId="0" quotePrefix="1" applyNumberFormat="1" applyFont="1" applyFill="1" applyBorder="1" applyAlignment="1" applyProtection="1">
      <alignment horizontal="center" vertical="center"/>
      <protection locked="0"/>
    </xf>
    <xf numFmtId="0" fontId="223" fillId="4" borderId="1" xfId="0" applyFont="1" applyFill="1" applyBorder="1" applyAlignment="1" applyProtection="1">
      <alignment horizontal="center" vertical="center"/>
      <protection locked="0"/>
    </xf>
    <xf numFmtId="172" fontId="35" fillId="5" borderId="65" xfId="53510" applyNumberFormat="1" applyFont="1" applyFill="1" applyBorder="1" applyAlignment="1">
      <alignment horizontal="center" vertical="center" wrapText="1"/>
    </xf>
    <xf numFmtId="172" fontId="35" fillId="5" borderId="3" xfId="53510" applyNumberFormat="1" applyFont="1" applyFill="1" applyBorder="1" applyAlignment="1">
      <alignment horizontal="center" vertical="center" wrapText="1"/>
    </xf>
    <xf numFmtId="172" fontId="36" fillId="5" borderId="3" xfId="53510" applyNumberFormat="1" applyFont="1" applyFill="1" applyBorder="1" applyAlignment="1">
      <alignment horizontal="center" vertical="center" wrapText="1"/>
    </xf>
    <xf numFmtId="172" fontId="36" fillId="5" borderId="1" xfId="53510" applyNumberFormat="1" applyFont="1" applyFill="1" applyBorder="1" applyAlignment="1">
      <alignment horizontal="center" vertical="center" wrapText="1"/>
    </xf>
    <xf numFmtId="0" fontId="35" fillId="5" borderId="4" xfId="53510" applyNumberFormat="1" applyFont="1" applyFill="1" applyBorder="1" applyAlignment="1">
      <alignment horizontal="center" vertical="center" wrapText="1"/>
    </xf>
    <xf numFmtId="0" fontId="35" fillId="5" borderId="5" xfId="53510" applyNumberFormat="1" applyFont="1" applyFill="1" applyBorder="1" applyAlignment="1">
      <alignment horizontal="center" vertical="center" wrapText="1"/>
    </xf>
    <xf numFmtId="0" fontId="35" fillId="5" borderId="66" xfId="53510" applyNumberFormat="1" applyFont="1" applyFill="1" applyBorder="1" applyAlignment="1">
      <alignment horizontal="center" vertical="center" wrapText="1"/>
    </xf>
    <xf numFmtId="0" fontId="35" fillId="5" borderId="67" xfId="53510" applyNumberFormat="1" applyFont="1" applyFill="1" applyBorder="1" applyAlignment="1">
      <alignment horizontal="center" vertical="center" wrapText="1"/>
    </xf>
    <xf numFmtId="10" fontId="35" fillId="5" borderId="3" xfId="32495" applyNumberFormat="1" applyFont="1" applyFill="1" applyBorder="1" applyAlignment="1">
      <alignment horizontal="center"/>
    </xf>
    <xf numFmtId="10" fontId="35" fillId="5" borderId="1" xfId="32495" applyNumberFormat="1" applyFont="1" applyFill="1" applyBorder="1" applyAlignment="1">
      <alignment horizontal="center"/>
    </xf>
    <xf numFmtId="0" fontId="223" fillId="3" borderId="65" xfId="53515" applyFont="1" applyFill="1" applyBorder="1" applyAlignment="1" applyProtection="1">
      <alignment horizontal="center" vertical="center"/>
      <protection locked="0"/>
    </xf>
    <xf numFmtId="1" fontId="34" fillId="3" borderId="66" xfId="53515" quotePrefix="1" applyNumberFormat="1" applyFont="1" applyFill="1" applyBorder="1" applyAlignment="1" applyProtection="1">
      <alignment horizontal="center" vertical="center"/>
      <protection locked="0"/>
    </xf>
    <xf numFmtId="1" fontId="34" fillId="3" borderId="67" xfId="53515" quotePrefix="1" applyNumberFormat="1" applyFont="1" applyFill="1" applyBorder="1" applyAlignment="1" applyProtection="1">
      <alignment horizontal="center" vertical="center"/>
      <protection locked="0"/>
    </xf>
    <xf numFmtId="17" fontId="34" fillId="3" borderId="1" xfId="53515" quotePrefix="1" applyNumberFormat="1" applyFont="1" applyFill="1" applyBorder="1" applyAlignment="1" applyProtection="1">
      <alignment horizontal="center" vertical="center"/>
      <protection locked="0"/>
    </xf>
    <xf numFmtId="172" fontId="35" fillId="5" borderId="3" xfId="32992" applyNumberFormat="1" applyFont="1" applyFill="1" applyBorder="1" applyAlignment="1">
      <alignment horizontal="center" vertical="center"/>
    </xf>
    <xf numFmtId="172" fontId="36" fillId="5" borderId="3" xfId="32992" applyNumberFormat="1" applyFont="1" applyFill="1" applyBorder="1" applyAlignment="1">
      <alignment horizontal="center" vertical="center"/>
    </xf>
    <xf numFmtId="172" fontId="36" fillId="5" borderId="1" xfId="32992" applyNumberFormat="1" applyFont="1" applyFill="1" applyBorder="1" applyAlignment="1">
      <alignment horizontal="center" vertical="center"/>
    </xf>
    <xf numFmtId="14" fontId="223" fillId="3" borderId="1" xfId="37" applyNumberFormat="1" applyFont="1" applyFill="1" applyBorder="1" applyAlignment="1">
      <alignment horizontal="center" vertical="center"/>
    </xf>
    <xf numFmtId="0" fontId="37" fillId="0" borderId="3" xfId="0" applyFont="1" applyBorder="1" applyAlignment="1">
      <alignment horizontal="center"/>
    </xf>
    <xf numFmtId="0" fontId="37" fillId="0" borderId="1" xfId="0" applyFont="1" applyBorder="1" applyAlignment="1">
      <alignment horizontal="center"/>
    </xf>
    <xf numFmtId="0" fontId="223" fillId="4" borderId="3" xfId="0" applyFont="1" applyFill="1" applyBorder="1" applyAlignment="1" applyProtection="1">
      <alignment horizontal="center" vertical="center"/>
      <protection locked="0"/>
    </xf>
    <xf numFmtId="172" fontId="37" fillId="0" borderId="65" xfId="53510" applyNumberFormat="1" applyFont="1" applyBorder="1" applyAlignment="1">
      <alignment horizontal="center" vertical="center"/>
    </xf>
    <xf numFmtId="172" fontId="37" fillId="0" borderId="3" xfId="53510" applyNumberFormat="1" applyFont="1" applyBorder="1" applyAlignment="1">
      <alignment horizontal="center" vertical="center"/>
    </xf>
    <xf numFmtId="172" fontId="217" fillId="0" borderId="3" xfId="53510" applyNumberFormat="1" applyFont="1" applyBorder="1" applyAlignment="1">
      <alignment horizontal="center" vertical="center"/>
    </xf>
    <xf numFmtId="172" fontId="36" fillId="0" borderId="3" xfId="6" applyNumberFormat="1" applyFont="1" applyFill="1" applyBorder="1" applyAlignment="1">
      <alignment horizontal="center" vertical="center"/>
    </xf>
    <xf numFmtId="172" fontId="248" fillId="0" borderId="3" xfId="53510" applyNumberFormat="1" applyFont="1" applyBorder="1" applyAlignment="1">
      <alignment horizontal="center" vertical="center"/>
    </xf>
    <xf numFmtId="172" fontId="217" fillId="0" borderId="1" xfId="53510" applyNumberFormat="1" applyFont="1" applyBorder="1" applyAlignment="1">
      <alignment horizontal="center" vertical="center"/>
    </xf>
    <xf numFmtId="0" fontId="34" fillId="3" borderId="65" xfId="26" applyFont="1" applyFill="1" applyBorder="1" applyAlignment="1">
      <alignment horizontal="center" vertical="center"/>
    </xf>
    <xf numFmtId="172" fontId="35" fillId="0" borderId="65" xfId="19" applyNumberFormat="1" applyFont="1" applyBorder="1" applyAlignment="1">
      <alignment horizontal="center"/>
    </xf>
    <xf numFmtId="172" fontId="35" fillId="0" borderId="3" xfId="19" applyNumberFormat="1" applyFont="1" applyBorder="1" applyAlignment="1">
      <alignment horizontal="center"/>
    </xf>
    <xf numFmtId="172" fontId="206" fillId="2" borderId="0" xfId="20" applyNumberFormat="1" applyFont="1" applyFill="1" applyAlignment="1">
      <alignment horizontal="center" wrapText="1"/>
    </xf>
    <xf numFmtId="43" fontId="35" fillId="0" borderId="65" xfId="53506" applyFont="1" applyBorder="1" applyAlignment="1">
      <alignment horizontal="center" vertical="center" wrapText="1"/>
    </xf>
    <xf numFmtId="172" fontId="206" fillId="2" borderId="0" xfId="20" applyNumberFormat="1" applyFont="1" applyFill="1" applyAlignment="1">
      <alignment horizontal="center"/>
    </xf>
    <xf numFmtId="43" fontId="35" fillId="0" borderId="3" xfId="53506" applyFont="1" applyBorder="1" applyAlignment="1">
      <alignment horizontal="center" vertical="center" wrapText="1"/>
    </xf>
    <xf numFmtId="172" fontId="210" fillId="2" borderId="7" xfId="20" applyNumberFormat="1" applyFont="1" applyFill="1" applyBorder="1" applyAlignment="1">
      <alignment horizontal="center"/>
    </xf>
    <xf numFmtId="43" fontId="36" fillId="0" borderId="6" xfId="53506" applyFont="1" applyBorder="1" applyAlignment="1">
      <alignment horizontal="center" vertical="center" wrapText="1"/>
    </xf>
    <xf numFmtId="172" fontId="36" fillId="0" borderId="1" xfId="19" applyNumberFormat="1" applyFont="1" applyBorder="1" applyAlignment="1">
      <alignment horizontal="center"/>
    </xf>
    <xf numFmtId="222" fontId="35" fillId="0" borderId="70" xfId="5" applyNumberFormat="1" applyFont="1" applyBorder="1" applyAlignment="1">
      <alignment horizontal="center" vertical="center"/>
    </xf>
    <xf numFmtId="172" fontId="35" fillId="0" borderId="65" xfId="53521" applyNumberFormat="1" applyFont="1" applyBorder="1" applyAlignment="1">
      <alignment horizontal="center" vertical="center"/>
    </xf>
    <xf numFmtId="172" fontId="35" fillId="0" borderId="3" xfId="53521" applyNumberFormat="1" applyFont="1" applyBorder="1" applyAlignment="1">
      <alignment horizontal="center" vertical="center"/>
    </xf>
    <xf numFmtId="172" fontId="36" fillId="0" borderId="6" xfId="53521" applyNumberFormat="1" applyFont="1" applyBorder="1" applyAlignment="1">
      <alignment horizontal="center" vertical="center"/>
    </xf>
    <xf numFmtId="17" fontId="223" fillId="4" borderId="66" xfId="0" quotePrefix="1" applyNumberFormat="1" applyFont="1" applyFill="1" applyBorder="1" applyAlignment="1" applyProtection="1">
      <alignment horizontal="center" vertical="center"/>
      <protection locked="0"/>
    </xf>
    <xf numFmtId="17" fontId="223" fillId="4" borderId="67" xfId="0" quotePrefix="1" applyNumberFormat="1" applyFont="1" applyFill="1" applyBorder="1" applyAlignment="1" applyProtection="1">
      <alignment horizontal="center" vertical="center"/>
      <protection locked="0"/>
    </xf>
    <xf numFmtId="1" fontId="34" fillId="3" borderId="60" xfId="0" applyNumberFormat="1" applyFont="1" applyFill="1" applyBorder="1" applyAlignment="1">
      <alignment horizontal="center" vertical="top"/>
    </xf>
    <xf numFmtId="0" fontId="34" fillId="3" borderId="66" xfId="37" quotePrefix="1" applyFont="1" applyFill="1" applyBorder="1" applyAlignment="1">
      <alignment horizontal="center"/>
    </xf>
    <xf numFmtId="0" fontId="34" fillId="3" borderId="60" xfId="37" quotePrefix="1" applyFont="1" applyFill="1" applyBorder="1" applyAlignment="1">
      <alignment horizontal="center"/>
    </xf>
    <xf numFmtId="0" fontId="34" fillId="3" borderId="1" xfId="0" quotePrefix="1" applyFont="1" applyFill="1" applyBorder="1" applyAlignment="1">
      <alignment horizontal="center"/>
    </xf>
    <xf numFmtId="222" fontId="35" fillId="0" borderId="60" xfId="5" applyNumberFormat="1" applyFont="1" applyBorder="1" applyAlignment="1">
      <alignment horizontal="center" vertical="center"/>
    </xf>
    <xf numFmtId="172" fontId="35" fillId="0" borderId="1" xfId="53521" applyNumberFormat="1" applyFont="1" applyBorder="1" applyAlignment="1">
      <alignment horizontal="center" vertical="center"/>
    </xf>
    <xf numFmtId="222" fontId="36" fillId="0" borderId="60" xfId="5" applyNumberFormat="1" applyFont="1" applyBorder="1" applyAlignment="1">
      <alignment horizontal="center" vertical="center"/>
    </xf>
    <xf numFmtId="172" fontId="36" fillId="0" borderId="1" xfId="53521" applyNumberFormat="1" applyFont="1" applyBorder="1" applyAlignment="1">
      <alignment horizontal="center" vertical="center"/>
    </xf>
    <xf numFmtId="172" fontId="35" fillId="6" borderId="3" xfId="15" applyNumberFormat="1" applyFont="1" applyFill="1" applyBorder="1" applyAlignment="1">
      <alignment horizontal="center" vertical="center"/>
    </xf>
    <xf numFmtId="172" fontId="36" fillId="6" borderId="3" xfId="15" applyNumberFormat="1" applyFont="1" applyFill="1" applyBorder="1" applyAlignment="1">
      <alignment horizontal="center" vertical="center"/>
    </xf>
    <xf numFmtId="175" fontId="35" fillId="5" borderId="3" xfId="14" applyFont="1" applyFill="1" applyBorder="1" applyAlignment="1">
      <alignment horizontal="center" vertical="center"/>
    </xf>
    <xf numFmtId="172" fontId="35" fillId="6" borderId="1" xfId="15" applyNumberFormat="1" applyFont="1" applyFill="1" applyBorder="1" applyAlignment="1">
      <alignment horizontal="center"/>
    </xf>
    <xf numFmtId="49" fontId="34" fillId="3" borderId="66" xfId="0" applyNumberFormat="1" applyFont="1" applyFill="1" applyBorder="1" applyAlignment="1">
      <alignment vertical="top"/>
    </xf>
    <xf numFmtId="0" fontId="34" fillId="3" borderId="60" xfId="0" applyFont="1" applyFill="1" applyBorder="1" applyAlignment="1">
      <alignment horizontal="center" vertical="top"/>
    </xf>
    <xf numFmtId="37" fontId="34" fillId="3" borderId="65" xfId="0" applyNumberFormat="1" applyFont="1" applyFill="1" applyBorder="1" applyAlignment="1" applyProtection="1">
      <alignment horizontal="center"/>
      <protection locked="0"/>
    </xf>
    <xf numFmtId="37" fontId="34" fillId="3" borderId="4" xfId="0" quotePrefix="1" applyNumberFormat="1" applyFont="1" applyFill="1" applyBorder="1" applyAlignment="1" applyProtection="1">
      <alignment horizontal="center"/>
      <protection locked="0"/>
    </xf>
    <xf numFmtId="37" fontId="34" fillId="3" borderId="5" xfId="0" quotePrefix="1" applyNumberFormat="1" applyFont="1" applyFill="1" applyBorder="1" applyAlignment="1" applyProtection="1">
      <alignment horizontal="center"/>
      <protection locked="0"/>
    </xf>
    <xf numFmtId="37" fontId="34" fillId="3" borderId="3" xfId="0" quotePrefix="1" applyNumberFormat="1" applyFont="1" applyFill="1" applyBorder="1" applyAlignment="1" applyProtection="1">
      <alignment horizontal="center"/>
      <protection locked="0"/>
    </xf>
    <xf numFmtId="227" fontId="35" fillId="5" borderId="70" xfId="9396" applyNumberFormat="1" applyFont="1" applyFill="1" applyBorder="1" applyAlignment="1">
      <alignment horizontal="center" vertical="center"/>
    </xf>
    <xf numFmtId="172" fontId="37" fillId="0" borderId="65" xfId="53510" applyNumberFormat="1" applyFont="1" applyFill="1" applyBorder="1" applyAlignment="1">
      <alignment horizontal="center"/>
    </xf>
    <xf numFmtId="172" fontId="37" fillId="0" borderId="3" xfId="53510" applyNumberFormat="1" applyFont="1" applyFill="1" applyBorder="1" applyAlignment="1">
      <alignment horizontal="center"/>
    </xf>
    <xf numFmtId="172" fontId="37" fillId="0" borderId="1" xfId="53510" applyNumberFormat="1" applyFont="1" applyFill="1" applyBorder="1" applyAlignment="1">
      <alignment horizontal="center"/>
    </xf>
    <xf numFmtId="172" fontId="217" fillId="0" borderId="3" xfId="53510" applyNumberFormat="1" applyFont="1" applyFill="1" applyBorder="1" applyAlignment="1">
      <alignment horizontal="center"/>
    </xf>
    <xf numFmtId="227" fontId="35" fillId="5" borderId="60" xfId="9396" applyNumberFormat="1" applyFont="1" applyFill="1" applyBorder="1" applyAlignment="1">
      <alignment horizontal="center" vertical="center"/>
    </xf>
    <xf numFmtId="172" fontId="217" fillId="0" borderId="6" xfId="53510" applyNumberFormat="1" applyFont="1" applyFill="1" applyBorder="1" applyAlignment="1">
      <alignment horizontal="center"/>
    </xf>
    <xf numFmtId="17" fontId="34" fillId="3" borderId="3" xfId="0" applyNumberFormat="1" applyFont="1" applyFill="1" applyBorder="1" applyAlignment="1">
      <alignment horizontal="center" vertical="center"/>
    </xf>
    <xf numFmtId="0" fontId="223" fillId="3" borderId="65" xfId="26" applyFont="1" applyFill="1" applyBorder="1" applyAlignment="1">
      <alignment horizontal="center" vertical="center"/>
    </xf>
    <xf numFmtId="172" fontId="35" fillId="0" borderId="65" xfId="27" applyNumberFormat="1" applyFont="1" applyFill="1" applyBorder="1" applyAlignment="1">
      <alignment horizontal="center" vertical="center"/>
    </xf>
    <xf numFmtId="172" fontId="35" fillId="0" borderId="3" xfId="27" applyNumberFormat="1" applyFont="1" applyFill="1" applyBorder="1" applyAlignment="1">
      <alignment horizontal="center" vertical="center"/>
    </xf>
    <xf numFmtId="222" fontId="35" fillId="0" borderId="70" xfId="14" applyNumberFormat="1" applyFont="1" applyBorder="1" applyAlignment="1">
      <alignment horizontal="center" vertical="center"/>
    </xf>
    <xf numFmtId="175" fontId="35" fillId="5" borderId="1" xfId="14" applyFont="1" applyFill="1" applyBorder="1" applyAlignment="1">
      <alignment horizontal="center" vertical="center"/>
    </xf>
    <xf numFmtId="0" fontId="255" fillId="0" borderId="0" xfId="1" applyFont="1" applyFill="1" applyBorder="1"/>
    <xf numFmtId="222" fontId="35" fillId="0" borderId="4" xfId="0" applyNumberFormat="1" applyFont="1" applyBorder="1" applyAlignment="1">
      <alignment horizontal="center"/>
    </xf>
    <xf numFmtId="222" fontId="35" fillId="0" borderId="0" xfId="0" applyNumberFormat="1" applyFont="1" applyAlignment="1">
      <alignment horizontal="center"/>
    </xf>
    <xf numFmtId="222" fontId="35" fillId="0" borderId="5" xfId="0" applyNumberFormat="1" applyFont="1" applyBorder="1" applyAlignment="1">
      <alignment horizontal="center"/>
    </xf>
    <xf numFmtId="226" fontId="35" fillId="0" borderId="0" xfId="14" applyNumberFormat="1" applyFont="1" applyBorder="1" applyAlignment="1">
      <alignment horizontal="center"/>
    </xf>
    <xf numFmtId="226" fontId="35" fillId="0" borderId="5" xfId="14" applyNumberFormat="1" applyFont="1" applyBorder="1" applyAlignment="1">
      <alignment horizontal="center"/>
    </xf>
    <xf numFmtId="222" fontId="36" fillId="0" borderId="8" xfId="0" applyNumberFormat="1" applyFont="1" applyBorder="1" applyAlignment="1">
      <alignment horizontal="center"/>
    </xf>
    <xf numFmtId="222" fontId="36" fillId="0" borderId="7" xfId="0" applyNumberFormat="1" applyFont="1" applyBorder="1" applyAlignment="1">
      <alignment horizontal="center"/>
    </xf>
    <xf numFmtId="222" fontId="36" fillId="0" borderId="9" xfId="0" applyNumberFormat="1" applyFont="1" applyBorder="1" applyAlignment="1">
      <alignment horizontal="center"/>
    </xf>
    <xf numFmtId="230" fontId="36" fillId="0" borderId="7" xfId="14" applyNumberFormat="1" applyFont="1" applyBorder="1"/>
    <xf numFmtId="230" fontId="36" fillId="0" borderId="9" xfId="14" applyNumberFormat="1" applyFont="1" applyBorder="1"/>
    <xf numFmtId="3" fontId="239" fillId="2" borderId="0" xfId="0" applyNumberFormat="1" applyFont="1" applyFill="1" applyAlignment="1">
      <alignment horizontal="center" vertical="center"/>
    </xf>
    <xf numFmtId="10" fontId="256" fillId="0" borderId="0" xfId="0" applyNumberFormat="1" applyFont="1" applyAlignment="1">
      <alignment horizontal="center" wrapText="1"/>
    </xf>
    <xf numFmtId="0" fontId="256" fillId="0" borderId="0" xfId="0" applyFont="1" applyAlignment="1">
      <alignment horizontal="center" wrapText="1"/>
    </xf>
    <xf numFmtId="0" fontId="239" fillId="2" borderId="0" xfId="0" applyFont="1" applyFill="1" applyAlignment="1">
      <alignment horizontal="center" vertical="center"/>
    </xf>
    <xf numFmtId="3" fontId="257" fillId="2" borderId="0" xfId="0" applyNumberFormat="1" applyFont="1" applyFill="1" applyAlignment="1">
      <alignment horizontal="center" vertical="center" wrapText="1"/>
    </xf>
    <xf numFmtId="10" fontId="258" fillId="0" borderId="0" xfId="0" applyNumberFormat="1" applyFont="1" applyAlignment="1">
      <alignment horizontal="center" vertical="center" wrapText="1"/>
    </xf>
    <xf numFmtId="172" fontId="35" fillId="2" borderId="8" xfId="53521" applyNumberFormat="1" applyFont="1" applyFill="1" applyBorder="1" applyAlignment="1">
      <alignment horizontal="center"/>
    </xf>
    <xf numFmtId="172" fontId="35" fillId="2" borderId="9" xfId="53521" applyNumberFormat="1" applyFont="1" applyFill="1" applyBorder="1" applyAlignment="1">
      <alignment horizontal="center"/>
    </xf>
    <xf numFmtId="172" fontId="36" fillId="0" borderId="3" xfId="27" applyNumberFormat="1" applyFont="1" applyFill="1" applyBorder="1" applyAlignment="1">
      <alignment horizontal="center" vertical="center"/>
    </xf>
    <xf numFmtId="172" fontId="35" fillId="2" borderId="6" xfId="53521" applyNumberFormat="1" applyFont="1" applyFill="1" applyBorder="1" applyAlignment="1">
      <alignment horizontal="center"/>
    </xf>
    <xf numFmtId="172" fontId="35" fillId="5" borderId="70" xfId="32495" applyNumberFormat="1" applyFont="1" applyFill="1" applyBorder="1" applyAlignment="1">
      <alignment horizontal="center"/>
    </xf>
    <xf numFmtId="172" fontId="35" fillId="5" borderId="60" xfId="32495" applyNumberFormat="1" applyFont="1" applyFill="1" applyBorder="1" applyAlignment="1">
      <alignment horizontal="center"/>
    </xf>
    <xf numFmtId="10" fontId="35" fillId="5" borderId="66" xfId="32495" applyNumberFormat="1" applyFont="1" applyFill="1" applyBorder="1" applyAlignment="1">
      <alignment horizontal="center"/>
    </xf>
    <xf numFmtId="10" fontId="35" fillId="5" borderId="67" xfId="32495" applyNumberFormat="1" applyFont="1" applyFill="1" applyBorder="1" applyAlignment="1">
      <alignment horizontal="center"/>
    </xf>
    <xf numFmtId="0" fontId="217" fillId="5" borderId="66" xfId="53515" applyFont="1" applyFill="1" applyBorder="1" applyAlignment="1">
      <alignment vertical="center"/>
    </xf>
    <xf numFmtId="172" fontId="36" fillId="5" borderId="66" xfId="48907" applyNumberFormat="1" applyFont="1" applyFill="1" applyBorder="1" applyAlignment="1">
      <alignment horizontal="center" vertical="center" wrapText="1"/>
    </xf>
    <xf numFmtId="172" fontId="36" fillId="5" borderId="67" xfId="48907" applyNumberFormat="1" applyFont="1" applyFill="1" applyBorder="1" applyAlignment="1">
      <alignment horizontal="center" vertical="center" wrapText="1"/>
    </xf>
    <xf numFmtId="233" fontId="35" fillId="0" borderId="4" xfId="14" applyNumberFormat="1" applyFont="1" applyBorder="1" applyAlignment="1">
      <alignment horizontal="center" vertical="center"/>
    </xf>
    <xf numFmtId="233" fontId="35" fillId="0" borderId="0" xfId="14" applyNumberFormat="1" applyFont="1" applyBorder="1" applyAlignment="1">
      <alignment horizontal="center" vertical="center"/>
    </xf>
    <xf numFmtId="233" fontId="35" fillId="0" borderId="60" xfId="14" applyNumberFormat="1" applyFont="1" applyBorder="1" applyAlignment="1">
      <alignment horizontal="center" vertical="center"/>
    </xf>
    <xf numFmtId="175" fontId="35" fillId="0" borderId="4" xfId="14" applyFont="1" applyFill="1" applyBorder="1" applyAlignment="1">
      <alignment horizontal="center" vertical="center"/>
    </xf>
    <xf numFmtId="175" fontId="35" fillId="0" borderId="5" xfId="14" applyFont="1" applyFill="1" applyBorder="1" applyAlignment="1">
      <alignment horizontal="center" vertical="center"/>
    </xf>
    <xf numFmtId="175" fontId="35" fillId="0" borderId="62" xfId="14" applyFont="1" applyFill="1" applyBorder="1" applyAlignment="1">
      <alignment horizontal="center" vertical="center"/>
    </xf>
    <xf numFmtId="175" fontId="35" fillId="0" borderId="63" xfId="14" applyFont="1" applyFill="1" applyBorder="1" applyAlignment="1">
      <alignment horizontal="center" vertical="center"/>
    </xf>
    <xf numFmtId="172" fontId="35" fillId="0" borderId="6" xfId="48867" applyNumberFormat="1" applyFont="1" applyBorder="1" applyAlignment="1">
      <alignment horizontal="center" vertical="center"/>
    </xf>
    <xf numFmtId="0" fontId="35" fillId="0" borderId="65" xfId="0" applyFont="1" applyBorder="1" applyAlignment="1">
      <alignment horizontal="left" vertical="center" indent="1"/>
    </xf>
    <xf numFmtId="228" fontId="35" fillId="0" borderId="62" xfId="53509" applyNumberFormat="1" applyFont="1" applyFill="1" applyBorder="1" applyAlignment="1">
      <alignment horizontal="center" vertical="center"/>
    </xf>
    <xf numFmtId="228" fontId="35" fillId="0" borderId="64" xfId="53509" applyNumberFormat="1" applyFont="1" applyFill="1" applyBorder="1" applyAlignment="1">
      <alignment horizontal="center" vertical="center"/>
    </xf>
    <xf numFmtId="228" fontId="35" fillId="0" borderId="63" xfId="53509" applyNumberFormat="1" applyFont="1" applyFill="1" applyBorder="1" applyAlignment="1">
      <alignment horizontal="center" vertical="center"/>
    </xf>
    <xf numFmtId="9" fontId="35" fillId="0" borderId="62" xfId="53510" applyFont="1" applyFill="1" applyBorder="1" applyAlignment="1">
      <alignment horizontal="center" vertical="center"/>
    </xf>
    <xf numFmtId="172" fontId="35" fillId="0" borderId="5" xfId="32498" applyNumberFormat="1" applyFont="1" applyFill="1" applyBorder="1" applyAlignment="1">
      <alignment horizontal="center" vertical="center"/>
    </xf>
    <xf numFmtId="228" fontId="35" fillId="0" borderId="4" xfId="0" applyNumberFormat="1" applyFont="1" applyBorder="1" applyAlignment="1">
      <alignment horizontal="center" vertical="center"/>
    </xf>
    <xf numFmtId="228" fontId="35" fillId="0" borderId="0" xfId="53509" applyNumberFormat="1" applyFont="1" applyFill="1" applyBorder="1" applyAlignment="1">
      <alignment horizontal="center" vertical="center"/>
    </xf>
    <xf numFmtId="228" fontId="35" fillId="0" borderId="5" xfId="53509" applyNumberFormat="1" applyFont="1" applyFill="1" applyBorder="1" applyAlignment="1">
      <alignment horizontal="center" vertical="center"/>
    </xf>
    <xf numFmtId="172" fontId="35" fillId="0" borderId="4" xfId="32498" applyNumberFormat="1" applyFont="1" applyFill="1" applyBorder="1" applyAlignment="1">
      <alignment horizontal="center" vertical="center"/>
    </xf>
    <xf numFmtId="0" fontId="35" fillId="0" borderId="1" xfId="0" applyFont="1" applyBorder="1" applyAlignment="1">
      <alignment horizontal="left" vertical="center" indent="1"/>
    </xf>
    <xf numFmtId="228" fontId="35" fillId="0" borderId="66" xfId="0" applyNumberFormat="1" applyFont="1" applyBorder="1" applyAlignment="1">
      <alignment horizontal="center" vertical="center"/>
    </xf>
    <xf numFmtId="228" fontId="35" fillId="0" borderId="60" xfId="53509" applyNumberFormat="1" applyFont="1" applyFill="1" applyBorder="1" applyAlignment="1">
      <alignment horizontal="center" vertical="center"/>
    </xf>
    <xf numFmtId="228" fontId="35" fillId="0" borderId="67" xfId="53509" applyNumberFormat="1" applyFont="1" applyFill="1" applyBorder="1" applyAlignment="1">
      <alignment horizontal="center" vertical="center"/>
    </xf>
    <xf numFmtId="0" fontId="36" fillId="0" borderId="6" xfId="0" applyFont="1" applyBorder="1" applyAlignment="1">
      <alignment vertical="center"/>
    </xf>
    <xf numFmtId="196" fontId="36" fillId="0" borderId="8" xfId="0" applyNumberFormat="1" applyFont="1" applyBorder="1" applyAlignment="1">
      <alignment horizontal="center" vertical="center"/>
    </xf>
    <xf numFmtId="196" fontId="36" fillId="0" borderId="7" xfId="53509" applyNumberFormat="1" applyFont="1" applyFill="1" applyBorder="1" applyAlignment="1">
      <alignment horizontal="center" vertical="center"/>
    </xf>
    <xf numFmtId="196" fontId="36" fillId="0" borderId="9" xfId="53509" applyNumberFormat="1" applyFont="1" applyFill="1" applyBorder="1" applyAlignment="1">
      <alignment horizontal="center" vertical="center"/>
    </xf>
    <xf numFmtId="172" fontId="210" fillId="0" borderId="8" xfId="32498" applyNumberFormat="1" applyFont="1" applyFill="1" applyBorder="1" applyAlignment="1">
      <alignment horizontal="center" vertical="center"/>
    </xf>
    <xf numFmtId="172" fontId="210" fillId="0" borderId="9" xfId="32498" applyNumberFormat="1" applyFont="1" applyFill="1" applyBorder="1" applyAlignment="1">
      <alignment horizontal="center" vertical="center"/>
    </xf>
    <xf numFmtId="0" fontId="35" fillId="0" borderId="6" xfId="0" applyFont="1" applyBorder="1" applyAlignment="1">
      <alignment vertical="center"/>
    </xf>
    <xf numFmtId="196" fontId="35" fillId="0" borderId="8" xfId="0" applyNumberFormat="1" applyFont="1" applyBorder="1" applyAlignment="1">
      <alignment horizontal="center" vertical="center"/>
    </xf>
    <xf numFmtId="196" fontId="35" fillId="0" borderId="7" xfId="53509" applyNumberFormat="1" applyFont="1" applyFill="1" applyBorder="1" applyAlignment="1">
      <alignment horizontal="center" vertical="center"/>
    </xf>
    <xf numFmtId="196" fontId="35" fillId="0" borderId="9" xfId="53509" applyNumberFormat="1" applyFont="1" applyFill="1" applyBorder="1" applyAlignment="1">
      <alignment horizontal="center" vertical="center"/>
    </xf>
    <xf numFmtId="9" fontId="36" fillId="0" borderId="8" xfId="53510" applyFont="1" applyFill="1" applyBorder="1" applyAlignment="1">
      <alignment horizontal="center" vertical="center"/>
    </xf>
    <xf numFmtId="9" fontId="36" fillId="0" borderId="7" xfId="53510" applyFont="1" applyFill="1" applyBorder="1" applyAlignment="1">
      <alignment horizontal="center" vertical="center"/>
    </xf>
    <xf numFmtId="9" fontId="36" fillId="0" borderId="9" xfId="53510" applyFont="1" applyFill="1" applyBorder="1" applyAlignment="1">
      <alignment horizontal="center" vertical="center"/>
    </xf>
    <xf numFmtId="233" fontId="36" fillId="0" borderId="62" xfId="53510" applyNumberFormat="1" applyFont="1" applyFill="1" applyBorder="1" applyAlignment="1">
      <alignment horizontal="center" vertical="center"/>
    </xf>
    <xf numFmtId="233" fontId="36" fillId="0" borderId="63" xfId="53510" applyNumberFormat="1" applyFont="1" applyFill="1" applyBorder="1" applyAlignment="1">
      <alignment horizontal="center" vertical="center"/>
    </xf>
    <xf numFmtId="233" fontId="36" fillId="0" borderId="8" xfId="53510" applyNumberFormat="1" applyFont="1" applyFill="1" applyBorder="1" applyAlignment="1">
      <alignment horizontal="center" vertical="center"/>
    </xf>
    <xf numFmtId="233" fontId="36" fillId="0" borderId="9" xfId="53510" applyNumberFormat="1" applyFont="1" applyFill="1" applyBorder="1" applyAlignment="1">
      <alignment horizontal="center" vertical="center"/>
    </xf>
    <xf numFmtId="1" fontId="35" fillId="0" borderId="67" xfId="14" applyNumberFormat="1" applyFont="1" applyFill="1" applyBorder="1" applyAlignment="1">
      <alignment horizontal="center" vertical="center"/>
    </xf>
    <xf numFmtId="222" fontId="35" fillId="0" borderId="4" xfId="14" applyNumberFormat="1" applyFont="1" applyFill="1" applyBorder="1" applyAlignment="1">
      <alignment horizontal="center" vertical="center"/>
    </xf>
    <xf numFmtId="222" fontId="35" fillId="0" borderId="0" xfId="14" applyNumberFormat="1" applyFont="1" applyFill="1" applyAlignment="1">
      <alignment horizontal="center" vertical="center"/>
    </xf>
    <xf numFmtId="222" fontId="35" fillId="0" borderId="5" xfId="14" applyNumberFormat="1" applyFont="1" applyFill="1" applyBorder="1" applyAlignment="1">
      <alignment horizontal="center" vertical="center"/>
    </xf>
    <xf numFmtId="170" fontId="35" fillId="0" borderId="64" xfId="14" applyNumberFormat="1" applyFont="1" applyFill="1" applyBorder="1" applyAlignment="1">
      <alignment horizontal="left" vertical="center"/>
    </xf>
    <xf numFmtId="170" fontId="35" fillId="0" borderId="63" xfId="14" applyNumberFormat="1" applyFont="1" applyFill="1" applyBorder="1" applyAlignment="1">
      <alignment horizontal="left" vertical="center"/>
    </xf>
    <xf numFmtId="1" fontId="35" fillId="0" borderId="4" xfId="14" applyNumberFormat="1" applyFont="1" applyFill="1" applyBorder="1" applyAlignment="1">
      <alignment horizontal="center" vertical="center"/>
    </xf>
    <xf numFmtId="1" fontId="35" fillId="0" borderId="5" xfId="14" applyNumberFormat="1" applyFont="1" applyFill="1" applyBorder="1" applyAlignment="1">
      <alignment horizontal="center" vertical="center"/>
    </xf>
    <xf numFmtId="1" fontId="35" fillId="0" borderId="66" xfId="14" applyNumberFormat="1" applyFont="1" applyFill="1" applyBorder="1" applyAlignment="1">
      <alignment horizontal="center" vertical="center"/>
    </xf>
    <xf numFmtId="222" fontId="36" fillId="0" borderId="7" xfId="14" applyNumberFormat="1" applyFont="1" applyFill="1" applyBorder="1" applyAlignment="1">
      <alignment horizontal="center" vertical="center"/>
    </xf>
    <xf numFmtId="222" fontId="36" fillId="0" borderId="9" xfId="14" applyNumberFormat="1" applyFont="1" applyFill="1" applyBorder="1" applyAlignment="1">
      <alignment horizontal="center" vertical="center"/>
    </xf>
    <xf numFmtId="224" fontId="35" fillId="5" borderId="0" xfId="7828" applyNumberFormat="1" applyFont="1" applyFill="1" applyBorder="1" applyAlignment="1">
      <alignment horizontal="center" vertical="center" wrapText="1"/>
    </xf>
    <xf numFmtId="1" fontId="35" fillId="0" borderId="62" xfId="53522" applyNumberFormat="1" applyFont="1" applyBorder="1" applyAlignment="1" applyProtection="1">
      <alignment horizontal="center" vertical="center"/>
      <protection locked="0"/>
    </xf>
    <xf numFmtId="1" fontId="35" fillId="0" borderId="63" xfId="53522" applyNumberFormat="1" applyFont="1" applyBorder="1" applyAlignment="1" applyProtection="1">
      <alignment horizontal="center" vertical="center"/>
      <protection locked="0"/>
    </xf>
    <xf numFmtId="1" fontId="35" fillId="0" borderId="66" xfId="53514" applyNumberFormat="1" applyFont="1" applyFill="1" applyBorder="1" applyAlignment="1" applyProtection="1">
      <alignment horizontal="center" vertical="center"/>
      <protection locked="0"/>
    </xf>
    <xf numFmtId="1" fontId="35" fillId="0" borderId="67" xfId="53514" applyNumberFormat="1" applyFont="1" applyFill="1" applyBorder="1" applyAlignment="1" applyProtection="1">
      <alignment horizontal="center" vertical="center"/>
      <protection locked="0"/>
    </xf>
    <xf numFmtId="224" fontId="35" fillId="0" borderId="62" xfId="53513" applyNumberFormat="1" applyFont="1" applyFill="1" applyBorder="1" applyAlignment="1">
      <alignment horizontal="center" vertical="center" wrapText="1"/>
    </xf>
    <xf numFmtId="224" fontId="35" fillId="0" borderId="64" xfId="53513" applyNumberFormat="1" applyFont="1" applyFill="1" applyBorder="1" applyAlignment="1">
      <alignment horizontal="center" vertical="center" wrapText="1"/>
    </xf>
    <xf numFmtId="9" fontId="37" fillId="0" borderId="5" xfId="53510" applyFont="1" applyFill="1" applyBorder="1" applyAlignment="1">
      <alignment horizontal="center"/>
    </xf>
    <xf numFmtId="224" fontId="35" fillId="0" borderId="4" xfId="53513" applyNumberFormat="1" applyFont="1" applyFill="1" applyBorder="1" applyAlignment="1">
      <alignment horizontal="center" vertical="center" wrapText="1"/>
    </xf>
    <xf numFmtId="224" fontId="35" fillId="0" borderId="0" xfId="53513" applyNumberFormat="1" applyFont="1" applyFill="1" applyBorder="1" applyAlignment="1">
      <alignment horizontal="center" vertical="center" wrapText="1"/>
    </xf>
    <xf numFmtId="224" fontId="35" fillId="0" borderId="66" xfId="53513" applyNumberFormat="1" applyFont="1" applyFill="1" applyBorder="1" applyAlignment="1">
      <alignment horizontal="center" vertical="center" wrapText="1"/>
    </xf>
    <xf numFmtId="224" fontId="35" fillId="0" borderId="60" xfId="53513" applyNumberFormat="1" applyFont="1" applyFill="1" applyBorder="1" applyAlignment="1">
      <alignment horizontal="center" vertical="center" wrapText="1"/>
    </xf>
    <xf numFmtId="9" fontId="37" fillId="0" borderId="67" xfId="53510" applyFont="1" applyFill="1" applyBorder="1" applyAlignment="1">
      <alignment horizontal="center"/>
    </xf>
    <xf numFmtId="1" fontId="34" fillId="5" borderId="0" xfId="14" applyNumberFormat="1" applyFont="1" applyFill="1" applyBorder="1" applyAlignment="1">
      <alignment horizontal="center" vertical="center"/>
    </xf>
    <xf numFmtId="222" fontId="35" fillId="0" borderId="0" xfId="53506" applyNumberFormat="1" applyFont="1" applyBorder="1" applyAlignment="1">
      <alignment horizontal="center" vertical="center"/>
    </xf>
    <xf numFmtId="172" fontId="35" fillId="0" borderId="0" xfId="53510" applyNumberFormat="1" applyFont="1" applyBorder="1" applyAlignment="1">
      <alignment horizontal="center" vertical="center"/>
    </xf>
    <xf numFmtId="1" fontId="34" fillId="5" borderId="70" xfId="14" applyNumberFormat="1" applyFont="1" applyFill="1" applyBorder="1" applyAlignment="1">
      <alignment horizontal="center"/>
    </xf>
    <xf numFmtId="0" fontId="34" fillId="5" borderId="70" xfId="0" applyFont="1" applyFill="1" applyBorder="1" applyAlignment="1">
      <alignment horizontal="center"/>
    </xf>
    <xf numFmtId="0" fontId="34" fillId="5" borderId="63" xfId="0" applyFont="1" applyFill="1" applyBorder="1" applyAlignment="1">
      <alignment horizontal="center"/>
    </xf>
    <xf numFmtId="1" fontId="34" fillId="5" borderId="62" xfId="14" applyNumberFormat="1" applyFont="1" applyFill="1" applyBorder="1" applyAlignment="1">
      <alignment horizontal="center"/>
    </xf>
    <xf numFmtId="1" fontId="34" fillId="5" borderId="62" xfId="14" applyNumberFormat="1" applyFont="1" applyFill="1" applyBorder="1" applyAlignment="1">
      <alignment horizontal="center" vertical="center"/>
    </xf>
    <xf numFmtId="1" fontId="34" fillId="5" borderId="4" xfId="14" applyNumberFormat="1" applyFont="1" applyFill="1" applyBorder="1" applyAlignment="1">
      <alignment horizontal="center" vertical="center"/>
    </xf>
    <xf numFmtId="0" fontId="217" fillId="5" borderId="4" xfId="0" quotePrefix="1" applyFont="1" applyFill="1" applyBorder="1" applyAlignment="1">
      <alignment horizontal="left" vertical="center"/>
    </xf>
    <xf numFmtId="0" fontId="34" fillId="3" borderId="62" xfId="0" applyFont="1" applyFill="1" applyBorder="1" applyAlignment="1">
      <alignment vertical="center"/>
    </xf>
    <xf numFmtId="0" fontId="34" fillId="3" borderId="63" xfId="0" applyFont="1" applyFill="1" applyBorder="1" applyAlignment="1">
      <alignment vertical="center"/>
    </xf>
    <xf numFmtId="0" fontId="34" fillId="5" borderId="5" xfId="0" applyFont="1" applyFill="1" applyBorder="1" applyAlignment="1">
      <alignment horizontal="center" vertical="center"/>
    </xf>
    <xf numFmtId="3" fontId="35" fillId="0" borderId="4" xfId="14" applyNumberFormat="1" applyFont="1" applyBorder="1" applyAlignment="1">
      <alignment horizontal="center" vertical="center"/>
    </xf>
    <xf numFmtId="3" fontId="35" fillId="0" borderId="0" xfId="14" applyNumberFormat="1" applyFont="1" applyAlignment="1">
      <alignment horizontal="center" vertical="center"/>
    </xf>
    <xf numFmtId="172" fontId="35" fillId="0" borderId="5" xfId="14" applyNumberFormat="1" applyFont="1" applyBorder="1" applyAlignment="1">
      <alignment horizontal="center" vertical="center"/>
    </xf>
    <xf numFmtId="3" fontId="36" fillId="0" borderId="8" xfId="14" applyNumberFormat="1" applyFont="1" applyBorder="1" applyAlignment="1">
      <alignment horizontal="center" vertical="center"/>
    </xf>
    <xf numFmtId="3" fontId="36" fillId="0" borderId="7" xfId="14" applyNumberFormat="1" applyFont="1" applyBorder="1" applyAlignment="1">
      <alignment horizontal="center" vertical="center"/>
    </xf>
    <xf numFmtId="172" fontId="36" fillId="0" borderId="9" xfId="14" applyNumberFormat="1" applyFont="1" applyBorder="1" applyAlignment="1">
      <alignment horizontal="center" vertical="center"/>
    </xf>
    <xf numFmtId="172" fontId="35" fillId="0" borderId="9" xfId="14" applyNumberFormat="1" applyFont="1" applyBorder="1" applyAlignment="1">
      <alignment horizontal="center" vertical="center"/>
    </xf>
    <xf numFmtId="3" fontId="35" fillId="0" borderId="4" xfId="14" applyNumberFormat="1" applyFont="1" applyFill="1" applyBorder="1" applyAlignment="1">
      <alignment horizontal="center" vertical="center"/>
    </xf>
    <xf numFmtId="3" fontId="35" fillId="0" borderId="0" xfId="14" applyNumberFormat="1" applyFont="1" applyFill="1" applyBorder="1" applyAlignment="1">
      <alignment horizontal="center" vertical="center"/>
    </xf>
    <xf numFmtId="172" fontId="35" fillId="0" borderId="5" xfId="14" applyNumberFormat="1" applyFont="1" applyFill="1" applyBorder="1" applyAlignment="1">
      <alignment horizontal="center" vertical="center"/>
    </xf>
    <xf numFmtId="3" fontId="36" fillId="0" borderId="8" xfId="14" applyNumberFormat="1" applyFont="1" applyFill="1" applyBorder="1" applyAlignment="1">
      <alignment horizontal="center" vertical="center"/>
    </xf>
    <xf numFmtId="3" fontId="36" fillId="0" borderId="7" xfId="14" applyNumberFormat="1" applyFont="1" applyFill="1" applyBorder="1" applyAlignment="1">
      <alignment horizontal="center" vertical="center"/>
    </xf>
    <xf numFmtId="172" fontId="36" fillId="0" borderId="9" xfId="14" applyNumberFormat="1" applyFont="1" applyFill="1" applyBorder="1" applyAlignment="1">
      <alignment horizontal="center" vertical="center"/>
    </xf>
    <xf numFmtId="172" fontId="35" fillId="0" borderId="8" xfId="14" applyNumberFormat="1" applyFont="1" applyFill="1" applyBorder="1" applyAlignment="1">
      <alignment horizontal="center" vertical="center"/>
    </xf>
    <xf numFmtId="172" fontId="35" fillId="0" borderId="7" xfId="14" applyNumberFormat="1" applyFont="1" applyFill="1" applyBorder="1" applyAlignment="1">
      <alignment horizontal="center" vertical="center"/>
    </xf>
    <xf numFmtId="172" fontId="35" fillId="0" borderId="9" xfId="14" applyNumberFormat="1" applyFont="1" applyFill="1" applyBorder="1" applyAlignment="1">
      <alignment horizontal="center" vertical="center"/>
    </xf>
    <xf numFmtId="1" fontId="34" fillId="3" borderId="4" xfId="14" applyNumberFormat="1" applyFont="1" applyFill="1" applyBorder="1" applyAlignment="1">
      <alignment horizontal="center"/>
    </xf>
    <xf numFmtId="1" fontId="34" fillId="3" borderId="66" xfId="14" applyNumberFormat="1" applyFont="1" applyFill="1" applyBorder="1" applyAlignment="1">
      <alignment horizontal="center"/>
    </xf>
    <xf numFmtId="0" fontId="34" fillId="3" borderId="67" xfId="0" applyFont="1" applyFill="1" applyBorder="1" applyAlignment="1">
      <alignment horizontal="center"/>
    </xf>
    <xf numFmtId="172" fontId="245" fillId="5" borderId="65" xfId="53496" applyNumberFormat="1" applyFont="1" applyFill="1" applyBorder="1" applyAlignment="1">
      <alignment horizontal="center" vertical="center"/>
    </xf>
    <xf numFmtId="172" fontId="245" fillId="5" borderId="3" xfId="53496" applyNumberFormat="1" applyFont="1" applyFill="1" applyBorder="1" applyAlignment="1">
      <alignment horizontal="center" vertical="center"/>
    </xf>
    <xf numFmtId="172" fontId="246" fillId="5" borderId="6" xfId="53496" applyNumberFormat="1" applyFont="1" applyFill="1" applyBorder="1" applyAlignment="1">
      <alignment horizontal="center" vertical="center"/>
    </xf>
    <xf numFmtId="1" fontId="35" fillId="0" borderId="0" xfId="14" applyNumberFormat="1" applyFont="1" applyFill="1" applyBorder="1" applyAlignment="1">
      <alignment horizontal="center" vertical="center"/>
    </xf>
    <xf numFmtId="1" fontId="35" fillId="0" borderId="74" xfId="14" applyNumberFormat="1" applyFont="1" applyFill="1" applyBorder="1" applyAlignment="1">
      <alignment horizontal="center" vertical="center"/>
    </xf>
    <xf numFmtId="0" fontId="259" fillId="0" borderId="0" xfId="0" applyFont="1" applyAlignment="1">
      <alignment horizontal="left" vertical="center" readingOrder="1"/>
    </xf>
    <xf numFmtId="172" fontId="35" fillId="0" borderId="0" xfId="15" applyNumberFormat="1" applyFont="1" applyAlignment="1">
      <alignment horizontal="center" vertical="center"/>
    </xf>
    <xf numFmtId="175" fontId="35" fillId="0" borderId="3" xfId="14" applyFont="1" applyFill="1" applyBorder="1" applyAlignment="1">
      <alignment horizontal="center" vertical="center"/>
    </xf>
    <xf numFmtId="172" fontId="35" fillId="0" borderId="62" xfId="15" applyNumberFormat="1" applyFont="1" applyBorder="1" applyAlignment="1">
      <alignment horizontal="center" vertical="center"/>
    </xf>
    <xf numFmtId="172" fontId="35" fillId="0" borderId="64" xfId="15" applyNumberFormat="1" applyFont="1" applyBorder="1" applyAlignment="1">
      <alignment horizontal="center" vertical="center"/>
    </xf>
    <xf numFmtId="175" fontId="35" fillId="0" borderId="65" xfId="14" applyFont="1" applyFill="1" applyBorder="1" applyAlignment="1">
      <alignment horizontal="center" vertical="center"/>
    </xf>
    <xf numFmtId="222" fontId="35" fillId="0" borderId="0" xfId="14" applyNumberFormat="1" applyFont="1" applyFill="1" applyBorder="1" applyAlignment="1">
      <alignment horizontal="center" vertical="center"/>
    </xf>
    <xf numFmtId="172" fontId="35" fillId="0" borderId="4" xfId="15" applyNumberFormat="1" applyFont="1" applyBorder="1" applyAlignment="1">
      <alignment horizontal="center"/>
    </xf>
    <xf numFmtId="172" fontId="35" fillId="0" borderId="5" xfId="15" applyNumberFormat="1" applyFont="1" applyBorder="1" applyAlignment="1">
      <alignment horizontal="center"/>
    </xf>
    <xf numFmtId="172" fontId="35" fillId="0" borderId="3" xfId="15" applyNumberFormat="1" applyFont="1" applyBorder="1" applyAlignment="1">
      <alignment horizontal="center"/>
    </xf>
    <xf numFmtId="0" fontId="27" fillId="0" borderId="0" xfId="0" applyFont="1"/>
    <xf numFmtId="172" fontId="35" fillId="0" borderId="66" xfId="15" applyNumberFormat="1" applyFont="1" applyBorder="1" applyAlignment="1">
      <alignment horizontal="center" vertical="center"/>
    </xf>
    <xf numFmtId="172" fontId="35" fillId="0" borderId="60" xfId="15" applyNumberFormat="1" applyFont="1" applyBorder="1" applyAlignment="1">
      <alignment horizontal="center" vertical="center"/>
    </xf>
    <xf numFmtId="10" fontId="35" fillId="0" borderId="62" xfId="15" applyNumberFormat="1" applyFont="1" applyBorder="1" applyAlignment="1">
      <alignment horizontal="center" vertical="center"/>
    </xf>
    <xf numFmtId="10" fontId="35" fillId="0" borderId="64" xfId="15" applyNumberFormat="1" applyFont="1" applyBorder="1" applyAlignment="1">
      <alignment horizontal="center" vertical="center"/>
    </xf>
    <xf numFmtId="222" fontId="35" fillId="0" borderId="8" xfId="14" applyNumberFormat="1" applyFont="1" applyFill="1" applyBorder="1" applyAlignment="1">
      <alignment horizontal="center" vertical="center"/>
    </xf>
    <xf numFmtId="222" fontId="35" fillId="0" borderId="7" xfId="14" applyNumberFormat="1" applyFont="1" applyFill="1" applyBorder="1" applyAlignment="1">
      <alignment horizontal="center" vertical="center"/>
    </xf>
    <xf numFmtId="222" fontId="35" fillId="0" borderId="9" xfId="14" applyNumberFormat="1" applyFont="1" applyFill="1" applyBorder="1" applyAlignment="1">
      <alignment horizontal="center" vertical="center"/>
    </xf>
    <xf numFmtId="172" fontId="35" fillId="0" borderId="8" xfId="15" applyNumberFormat="1" applyFont="1" applyBorder="1" applyAlignment="1">
      <alignment horizontal="center"/>
    </xf>
    <xf numFmtId="172" fontId="35" fillId="0" borderId="9" xfId="15" applyNumberFormat="1" applyFont="1" applyBorder="1" applyAlignment="1">
      <alignment horizontal="center"/>
    </xf>
    <xf numFmtId="172" fontId="35" fillId="0" borderId="6" xfId="15" applyNumberFormat="1" applyFont="1" applyBorder="1" applyAlignment="1">
      <alignment horizontal="center"/>
    </xf>
    <xf numFmtId="174" fontId="35" fillId="0" borderId="62" xfId="10908" applyNumberFormat="1" applyFont="1" applyFill="1" applyBorder="1" applyAlignment="1">
      <alignment horizontal="right" vertical="center"/>
    </xf>
    <xf numFmtId="174" fontId="35" fillId="0" borderId="64" xfId="10908" applyNumberFormat="1" applyFont="1" applyFill="1" applyBorder="1" applyAlignment="1">
      <alignment horizontal="right" vertical="center"/>
    </xf>
    <xf numFmtId="174" fontId="35" fillId="0" borderId="63" xfId="10908" applyNumberFormat="1" applyFont="1" applyFill="1" applyBorder="1" applyAlignment="1">
      <alignment horizontal="right" vertical="center"/>
    </xf>
    <xf numFmtId="172" fontId="35" fillId="0" borderId="62" xfId="53510" applyNumberFormat="1" applyFont="1" applyFill="1" applyBorder="1" applyAlignment="1">
      <alignment horizontal="center" vertical="center"/>
    </xf>
    <xf numFmtId="172" fontId="35" fillId="0" borderId="65" xfId="53510" applyNumberFormat="1" applyFont="1" applyFill="1" applyBorder="1" applyAlignment="1">
      <alignment horizontal="center" vertical="center"/>
    </xf>
    <xf numFmtId="0" fontId="35" fillId="5" borderId="4" xfId="53510" quotePrefix="1" applyNumberFormat="1" applyFont="1" applyFill="1" applyBorder="1" applyAlignment="1">
      <alignment horizontal="center" vertical="center" wrapText="1"/>
    </xf>
    <xf numFmtId="0" fontId="35" fillId="5" borderId="5" xfId="53510" quotePrefix="1" applyNumberFormat="1" applyFont="1" applyFill="1" applyBorder="1" applyAlignment="1">
      <alignment horizontal="center" vertical="center" wrapText="1"/>
    </xf>
    <xf numFmtId="172" fontId="37" fillId="0" borderId="62" xfId="53510" applyNumberFormat="1" applyFont="1" applyBorder="1" applyAlignment="1">
      <alignment horizontal="center"/>
    </xf>
    <xf numFmtId="172" fontId="37" fillId="0" borderId="64" xfId="53510" applyNumberFormat="1" applyFont="1" applyBorder="1" applyAlignment="1">
      <alignment horizontal="center"/>
    </xf>
    <xf numFmtId="172" fontId="37" fillId="0" borderId="70" xfId="53510" applyNumberFormat="1" applyFont="1" applyBorder="1" applyAlignment="1">
      <alignment horizontal="center"/>
    </xf>
    <xf numFmtId="172" fontId="37" fillId="0" borderId="4" xfId="53510" applyNumberFormat="1" applyFont="1" applyBorder="1" applyAlignment="1">
      <alignment horizontal="center"/>
    </xf>
    <xf numFmtId="172" fontId="37" fillId="0" borderId="0" xfId="53510" applyNumberFormat="1" applyFont="1" applyAlignment="1">
      <alignment horizontal="center"/>
    </xf>
    <xf numFmtId="172" fontId="37" fillId="0" borderId="0" xfId="53510" applyNumberFormat="1" applyFont="1" applyBorder="1" applyAlignment="1">
      <alignment horizontal="center"/>
    </xf>
    <xf numFmtId="172" fontId="37" fillId="0" borderId="66" xfId="53510" applyNumberFormat="1" applyFont="1" applyBorder="1" applyAlignment="1">
      <alignment horizontal="center"/>
    </xf>
    <xf numFmtId="172" fontId="37" fillId="0" borderId="2" xfId="53510" applyNumberFormat="1" applyFont="1" applyBorder="1" applyAlignment="1">
      <alignment horizontal="center"/>
    </xf>
    <xf numFmtId="172" fontId="37" fillId="0" borderId="60" xfId="53510" applyNumberFormat="1" applyFont="1" applyBorder="1" applyAlignment="1">
      <alignment horizontal="center"/>
    </xf>
    <xf numFmtId="0" fontId="34" fillId="3" borderId="63" xfId="0" applyFont="1" applyFill="1" applyBorder="1" applyAlignment="1">
      <alignment horizontal="center" vertical="center"/>
    </xf>
    <xf numFmtId="0" fontId="34" fillId="3" borderId="65" xfId="0" applyFont="1" applyFill="1" applyBorder="1" applyAlignment="1">
      <alignment horizontal="center" vertical="center"/>
    </xf>
    <xf numFmtId="1" fontId="34" fillId="3" borderId="0" xfId="14" applyNumberFormat="1" applyFont="1" applyFill="1" applyBorder="1" applyAlignment="1">
      <alignment horizontal="center"/>
    </xf>
    <xf numFmtId="1" fontId="34" fillId="3" borderId="60" xfId="14" applyNumberFormat="1" applyFont="1" applyFill="1" applyBorder="1" applyAlignment="1">
      <alignment horizontal="center"/>
    </xf>
    <xf numFmtId="0" fontId="34" fillId="3" borderId="63" xfId="0" applyFont="1" applyFill="1" applyBorder="1" applyAlignment="1">
      <alignment horizontal="center" vertical="top"/>
    </xf>
    <xf numFmtId="0" fontId="34" fillId="3" borderId="63" xfId="13" applyFont="1" applyFill="1" applyBorder="1" applyAlignment="1">
      <alignment horizontal="center" vertical="top" wrapText="1"/>
    </xf>
    <xf numFmtId="0" fontId="36" fillId="0" borderId="4" xfId="0" applyFont="1" applyBorder="1" applyAlignment="1">
      <alignment horizontal="left" vertical="center" wrapText="1"/>
    </xf>
    <xf numFmtId="0" fontId="36" fillId="2" borderId="4" xfId="0" applyFont="1" applyFill="1" applyBorder="1" applyAlignment="1">
      <alignment horizontal="left"/>
    </xf>
    <xf numFmtId="0" fontId="36" fillId="2" borderId="4" xfId="0" applyFont="1" applyFill="1" applyBorder="1" applyAlignment="1">
      <alignment horizontal="center"/>
    </xf>
    <xf numFmtId="0" fontId="36" fillId="2" borderId="0" xfId="0" applyFont="1" applyFill="1" applyAlignment="1">
      <alignment horizontal="center"/>
    </xf>
    <xf numFmtId="0" fontId="36" fillId="2" borderId="62" xfId="0" applyFont="1" applyFill="1" applyBorder="1" applyAlignment="1">
      <alignment horizontal="left"/>
    </xf>
    <xf numFmtId="179" fontId="34" fillId="3" borderId="4" xfId="13" quotePrefix="1" applyNumberFormat="1" applyFont="1" applyFill="1" applyBorder="1" applyAlignment="1">
      <alignment horizontal="center"/>
    </xf>
    <xf numFmtId="222" fontId="36" fillId="0" borderId="0" xfId="14" applyNumberFormat="1" applyFont="1" applyBorder="1" applyAlignment="1">
      <alignment horizontal="center" vertical="center"/>
    </xf>
    <xf numFmtId="0" fontId="34" fillId="3" borderId="66" xfId="39" applyFont="1" applyFill="1" applyBorder="1" applyAlignment="1">
      <alignment horizontal="center"/>
    </xf>
    <xf numFmtId="0" fontId="34" fillId="3" borderId="67" xfId="39" applyFont="1" applyFill="1" applyBorder="1" applyAlignment="1">
      <alignment horizontal="center"/>
    </xf>
    <xf numFmtId="0" fontId="210" fillId="0" borderId="4" xfId="39" applyFont="1" applyBorder="1" applyAlignment="1">
      <alignment vertical="center"/>
    </xf>
    <xf numFmtId="3" fontId="217" fillId="0" borderId="4" xfId="39" applyNumberFormat="1" applyFont="1" applyBorder="1" applyAlignment="1">
      <alignment horizontal="center" vertical="center"/>
    </xf>
    <xf numFmtId="3" fontId="217" fillId="0" borderId="0" xfId="39" applyNumberFormat="1" applyFont="1" applyAlignment="1">
      <alignment horizontal="center" vertical="center"/>
    </xf>
    <xf numFmtId="3" fontId="217" fillId="0" borderId="5" xfId="39" applyNumberFormat="1" applyFont="1" applyBorder="1" applyAlignment="1">
      <alignment horizontal="center" vertical="center"/>
    </xf>
    <xf numFmtId="172" fontId="210" fillId="0" borderId="0" xfId="40" applyNumberFormat="1" applyFont="1" applyAlignment="1">
      <alignment horizontal="center" vertical="center"/>
    </xf>
    <xf numFmtId="172" fontId="210" fillId="0" borderId="4" xfId="40" applyNumberFormat="1" applyFont="1" applyBorder="1" applyAlignment="1">
      <alignment horizontal="center" vertical="center"/>
    </xf>
    <xf numFmtId="172" fontId="210" fillId="0" borderId="5" xfId="40" applyNumberFormat="1" applyFont="1" applyBorder="1" applyAlignment="1">
      <alignment horizontal="center" vertical="center"/>
    </xf>
    <xf numFmtId="0" fontId="210" fillId="0" borderId="4" xfId="39" applyFont="1" applyBorder="1" applyAlignment="1">
      <alignment horizontal="left" vertical="center" indent="1"/>
    </xf>
    <xf numFmtId="0" fontId="37" fillId="0" borderId="4" xfId="39" applyFont="1" applyBorder="1" applyAlignment="1">
      <alignment horizontal="left" vertical="center" indent="1"/>
    </xf>
    <xf numFmtId="3" fontId="37" fillId="0" borderId="4" xfId="39" applyNumberFormat="1" applyFont="1" applyBorder="1" applyAlignment="1">
      <alignment horizontal="center" vertical="center"/>
    </xf>
    <xf numFmtId="3" fontId="37" fillId="0" borderId="0" xfId="39" applyNumberFormat="1" applyFont="1" applyAlignment="1">
      <alignment horizontal="center" vertical="center"/>
    </xf>
    <xf numFmtId="3" fontId="37" fillId="0" borderId="5" xfId="39" applyNumberFormat="1" applyFont="1" applyBorder="1" applyAlignment="1">
      <alignment horizontal="center" vertical="center"/>
    </xf>
    <xf numFmtId="172" fontId="35" fillId="0" borderId="0" xfId="40" applyNumberFormat="1" applyFont="1" applyAlignment="1">
      <alignment horizontal="center" vertical="center"/>
    </xf>
    <xf numFmtId="172" fontId="37" fillId="0" borderId="0" xfId="40" applyNumberFormat="1" applyFont="1" applyAlignment="1">
      <alignment horizontal="center" vertical="center"/>
    </xf>
    <xf numFmtId="172" fontId="37" fillId="0" borderId="4" xfId="40" applyNumberFormat="1" applyFont="1" applyBorder="1" applyAlignment="1">
      <alignment horizontal="center" vertical="center"/>
    </xf>
    <xf numFmtId="172" fontId="37" fillId="0" borderId="5" xfId="40" applyNumberFormat="1" applyFont="1" applyBorder="1" applyAlignment="1">
      <alignment horizontal="center" vertical="center"/>
    </xf>
    <xf numFmtId="3" fontId="217" fillId="5" borderId="4" xfId="39" applyNumberFormat="1" applyFont="1" applyFill="1" applyBorder="1" applyAlignment="1">
      <alignment horizontal="center" vertical="center"/>
    </xf>
    <xf numFmtId="3" fontId="217" fillId="5" borderId="0" xfId="39" applyNumberFormat="1" applyFont="1" applyFill="1" applyAlignment="1">
      <alignment horizontal="center" vertical="center"/>
    </xf>
    <xf numFmtId="3" fontId="217" fillId="5" borderId="5" xfId="39" applyNumberFormat="1" applyFont="1" applyFill="1" applyBorder="1" applyAlignment="1">
      <alignment horizontal="center" vertical="center"/>
    </xf>
    <xf numFmtId="172" fontId="217" fillId="5" borderId="0" xfId="40" applyNumberFormat="1" applyFont="1" applyFill="1" applyAlignment="1">
      <alignment horizontal="center" vertical="center"/>
    </xf>
    <xf numFmtId="172" fontId="217" fillId="5" borderId="4" xfId="40" applyNumberFormat="1" applyFont="1" applyFill="1" applyBorder="1" applyAlignment="1">
      <alignment horizontal="center" vertical="center"/>
    </xf>
    <xf numFmtId="172" fontId="217" fillId="5" borderId="5" xfId="40" applyNumberFormat="1" applyFont="1" applyFill="1" applyBorder="1" applyAlignment="1">
      <alignment horizontal="center" vertical="center"/>
    </xf>
    <xf numFmtId="3" fontId="217" fillId="5" borderId="66" xfId="39" applyNumberFormat="1" applyFont="1" applyFill="1" applyBorder="1" applyAlignment="1">
      <alignment horizontal="center" vertical="center"/>
    </xf>
    <xf numFmtId="3" fontId="217" fillId="5" borderId="60" xfId="39" applyNumberFormat="1" applyFont="1" applyFill="1" applyBorder="1" applyAlignment="1">
      <alignment horizontal="center" vertical="center"/>
    </xf>
    <xf numFmtId="3" fontId="217" fillId="5" borderId="67" xfId="39" applyNumberFormat="1" applyFont="1" applyFill="1" applyBorder="1" applyAlignment="1">
      <alignment horizontal="center" vertical="center"/>
    </xf>
    <xf numFmtId="172" fontId="217" fillId="5" borderId="60" xfId="40" applyNumberFormat="1" applyFont="1" applyFill="1" applyBorder="1" applyAlignment="1">
      <alignment horizontal="center" vertical="center"/>
    </xf>
    <xf numFmtId="172" fontId="217" fillId="5" borderId="66" xfId="40" applyNumberFormat="1" applyFont="1" applyFill="1" applyBorder="1" applyAlignment="1">
      <alignment horizontal="center" vertical="center"/>
    </xf>
    <xf numFmtId="172" fontId="217" fillId="5" borderId="67" xfId="40" applyNumberFormat="1" applyFont="1" applyFill="1" applyBorder="1" applyAlignment="1">
      <alignment horizontal="center" vertical="center"/>
    </xf>
    <xf numFmtId="0" fontId="210" fillId="0" borderId="6" xfId="39" applyFont="1" applyBorder="1" applyAlignment="1">
      <alignment vertical="center" wrapText="1"/>
    </xf>
    <xf numFmtId="3" fontId="217" fillId="0" borderId="8" xfId="39" applyNumberFormat="1" applyFont="1" applyBorder="1" applyAlignment="1">
      <alignment horizontal="center" vertical="center"/>
    </xf>
    <xf numFmtId="3" fontId="217" fillId="0" borderId="7" xfId="39" applyNumberFormat="1" applyFont="1" applyBorder="1" applyAlignment="1">
      <alignment horizontal="center" vertical="center"/>
    </xf>
    <xf numFmtId="3" fontId="217" fillId="0" borderId="9" xfId="39" applyNumberFormat="1" applyFont="1" applyBorder="1" applyAlignment="1">
      <alignment horizontal="center" vertical="center"/>
    </xf>
    <xf numFmtId="172" fontId="210" fillId="0" borderId="7" xfId="40" applyNumberFormat="1" applyFont="1" applyBorder="1" applyAlignment="1">
      <alignment horizontal="center" vertical="center"/>
    </xf>
    <xf numFmtId="172" fontId="210" fillId="0" borderId="8" xfId="40" applyNumberFormat="1" applyFont="1" applyBorder="1" applyAlignment="1">
      <alignment horizontal="center" vertical="center"/>
    </xf>
    <xf numFmtId="172" fontId="210" fillId="0" borderId="9" xfId="40" applyNumberFormat="1" applyFont="1" applyBorder="1" applyAlignment="1">
      <alignment horizontal="center" vertical="center"/>
    </xf>
    <xf numFmtId="178" fontId="35" fillId="0" borderId="67" xfId="0" applyNumberFormat="1" applyFont="1" applyBorder="1" applyAlignment="1">
      <alignment horizontal="center" vertical="center" wrapText="1"/>
    </xf>
    <xf numFmtId="1" fontId="34" fillId="3" borderId="4" xfId="53515" quotePrefix="1" applyNumberFormat="1" applyFont="1" applyFill="1" applyBorder="1" applyAlignment="1" applyProtection="1">
      <alignment horizontal="center" vertical="center"/>
      <protection locked="0"/>
    </xf>
    <xf numFmtId="1" fontId="34" fillId="3" borderId="5" xfId="53515" quotePrefix="1" applyNumberFormat="1" applyFont="1" applyFill="1" applyBorder="1" applyAlignment="1" applyProtection="1">
      <alignment horizontal="center" vertical="center"/>
      <protection locked="0"/>
    </xf>
    <xf numFmtId="17" fontId="34" fillId="3" borderId="1" xfId="53515" applyNumberFormat="1" applyFont="1" applyFill="1" applyBorder="1" applyAlignment="1" applyProtection="1">
      <alignment horizontal="center" vertical="center"/>
      <protection locked="0"/>
    </xf>
    <xf numFmtId="224" fontId="35" fillId="5" borderId="62" xfId="53517" applyNumberFormat="1" applyFont="1" applyFill="1" applyBorder="1" applyAlignment="1">
      <alignment horizontal="center" vertical="center" wrapText="1"/>
    </xf>
    <xf numFmtId="224" fontId="35" fillId="5" borderId="64" xfId="53517" applyNumberFormat="1" applyFont="1" applyFill="1" applyBorder="1" applyAlignment="1">
      <alignment horizontal="center" vertical="center" wrapText="1"/>
    </xf>
    <xf numFmtId="224" fontId="35" fillId="5" borderId="71" xfId="53517" applyNumberFormat="1" applyFont="1" applyFill="1" applyBorder="1" applyAlignment="1" applyProtection="1">
      <alignment horizontal="center" vertical="center" wrapText="1"/>
      <protection locked="0"/>
    </xf>
    <xf numFmtId="224" fontId="35" fillId="5" borderId="61" xfId="53517" applyNumberFormat="1" applyFont="1" applyFill="1" applyBorder="1" applyAlignment="1" applyProtection="1">
      <alignment horizontal="center" vertical="center" wrapText="1"/>
      <protection locked="0"/>
    </xf>
    <xf numFmtId="172" fontId="35" fillId="5" borderId="65" xfId="48907" applyNumberFormat="1" applyFont="1" applyFill="1" applyBorder="1" applyAlignment="1" applyProtection="1">
      <alignment horizontal="center" vertical="center" wrapText="1"/>
      <protection locked="0"/>
    </xf>
    <xf numFmtId="224" fontId="35" fillId="5" borderId="72" xfId="53517" applyNumberFormat="1" applyFont="1" applyFill="1" applyBorder="1" applyAlignment="1" applyProtection="1">
      <alignment horizontal="center" vertical="center" wrapText="1"/>
      <protection locked="0"/>
    </xf>
    <xf numFmtId="224" fontId="35" fillId="5" borderId="0" xfId="53517" applyNumberFormat="1" applyFont="1" applyFill="1" applyAlignment="1" applyProtection="1">
      <alignment horizontal="center" vertical="center" wrapText="1"/>
      <protection locked="0"/>
    </xf>
    <xf numFmtId="172" fontId="35" fillId="5" borderId="3" xfId="48907" applyNumberFormat="1" applyFont="1" applyFill="1" applyBorder="1" applyAlignment="1" applyProtection="1">
      <alignment horizontal="center" vertical="center" wrapText="1"/>
      <protection locked="0"/>
    </xf>
    <xf numFmtId="224" fontId="36" fillId="5" borderId="72" xfId="53517" applyNumberFormat="1" applyFont="1" applyFill="1" applyBorder="1" applyAlignment="1" applyProtection="1">
      <alignment horizontal="center" vertical="center" wrapText="1"/>
      <protection locked="0"/>
    </xf>
    <xf numFmtId="224" fontId="36" fillId="5" borderId="0" xfId="53517" applyNumberFormat="1" applyFont="1" applyFill="1" applyAlignment="1" applyProtection="1">
      <alignment horizontal="center" vertical="center" wrapText="1"/>
      <protection locked="0"/>
    </xf>
    <xf numFmtId="172" fontId="36" fillId="5" borderId="3" xfId="48907" applyNumberFormat="1" applyFont="1" applyFill="1" applyBorder="1" applyAlignment="1" applyProtection="1">
      <alignment horizontal="center" vertical="center" wrapText="1"/>
      <protection locked="0"/>
    </xf>
    <xf numFmtId="0" fontId="261" fillId="0" borderId="0" xfId="0" applyFont="1"/>
    <xf numFmtId="224" fontId="36" fillId="5" borderId="73" xfId="53517" applyNumberFormat="1" applyFont="1" applyFill="1" applyBorder="1" applyAlignment="1" applyProtection="1">
      <alignment horizontal="center" vertical="center" wrapText="1"/>
      <protection locked="0"/>
    </xf>
    <xf numFmtId="224" fontId="36" fillId="5" borderId="11" xfId="53517" applyNumberFormat="1" applyFont="1" applyFill="1" applyBorder="1" applyAlignment="1" applyProtection="1">
      <alignment horizontal="center" vertical="center" wrapText="1"/>
      <protection locked="0"/>
    </xf>
    <xf numFmtId="172" fontId="36" fillId="5" borderId="1" xfId="48907" applyNumberFormat="1" applyFont="1" applyFill="1" applyBorder="1" applyAlignment="1" applyProtection="1">
      <alignment horizontal="center" vertical="center" wrapText="1"/>
      <protection locked="0"/>
    </xf>
    <xf numFmtId="172" fontId="35" fillId="0" borderId="62" xfId="25" applyNumberFormat="1" applyFont="1" applyBorder="1" applyAlignment="1">
      <alignment horizontal="center"/>
    </xf>
    <xf numFmtId="172" fontId="35" fillId="0" borderId="64" xfId="25" applyNumberFormat="1" applyFont="1" applyBorder="1" applyAlignment="1">
      <alignment horizontal="center"/>
    </xf>
    <xf numFmtId="172" fontId="35" fillId="0" borderId="63" xfId="25" applyNumberFormat="1" applyFont="1" applyBorder="1" applyAlignment="1" applyProtection="1">
      <alignment horizontal="center"/>
      <protection locked="0"/>
    </xf>
    <xf numFmtId="172" fontId="35" fillId="0" borderId="0" xfId="25" applyNumberFormat="1" applyFont="1" applyAlignment="1">
      <alignment horizontal="center"/>
    </xf>
    <xf numFmtId="172" fontId="35" fillId="0" borderId="66" xfId="25" applyNumberFormat="1" applyFont="1" applyBorder="1" applyAlignment="1" applyProtection="1">
      <alignment horizontal="center"/>
      <protection locked="0"/>
    </xf>
    <xf numFmtId="172" fontId="35" fillId="0" borderId="67" xfId="25" applyNumberFormat="1" applyFont="1" applyBorder="1" applyAlignment="1" applyProtection="1">
      <alignment horizontal="center"/>
      <protection locked="0"/>
    </xf>
    <xf numFmtId="172" fontId="35" fillId="5" borderId="1" xfId="48907" applyNumberFormat="1" applyFont="1" applyFill="1" applyBorder="1" applyAlignment="1" applyProtection="1">
      <alignment horizontal="center" vertical="center" wrapText="1"/>
      <protection locked="0"/>
    </xf>
    <xf numFmtId="3" fontId="35" fillId="0" borderId="4" xfId="25" applyNumberFormat="1" applyFont="1" applyBorder="1" applyAlignment="1">
      <alignment horizontal="center"/>
    </xf>
    <xf numFmtId="3" fontId="35" fillId="0" borderId="0" xfId="25" applyNumberFormat="1" applyFont="1" applyAlignment="1">
      <alignment horizontal="center"/>
    </xf>
    <xf numFmtId="3" fontId="35" fillId="0" borderId="66" xfId="25" applyNumberFormat="1" applyFont="1" applyBorder="1" applyAlignment="1">
      <alignment horizontal="center"/>
    </xf>
    <xf numFmtId="3" fontId="35" fillId="0" borderId="60" xfId="25" applyNumberFormat="1" applyFont="1" applyBorder="1" applyAlignment="1">
      <alignment horizontal="center"/>
    </xf>
    <xf numFmtId="172" fontId="35" fillId="0" borderId="65" xfId="53510" applyNumberFormat="1" applyFont="1" applyBorder="1" applyAlignment="1">
      <alignment horizontal="center"/>
    </xf>
    <xf numFmtId="10" fontId="35" fillId="0" borderId="65" xfId="53510" applyNumberFormat="1" applyFont="1" applyBorder="1" applyAlignment="1">
      <alignment horizontal="center" vertical="center" wrapText="1"/>
    </xf>
    <xf numFmtId="10" fontId="35" fillId="0" borderId="4" xfId="53510" applyNumberFormat="1" applyFont="1" applyBorder="1" applyAlignment="1">
      <alignment horizontal="center" vertical="center" wrapText="1"/>
    </xf>
    <xf numFmtId="10" fontId="35" fillId="0" borderId="66" xfId="53510" applyNumberFormat="1" applyFont="1" applyBorder="1" applyAlignment="1">
      <alignment horizontal="center" vertical="center" wrapText="1"/>
    </xf>
    <xf numFmtId="9" fontId="8" fillId="0" borderId="0" xfId="53510" applyFont="1"/>
    <xf numFmtId="0" fontId="8" fillId="0" borderId="0" xfId="0" applyFont="1" applyAlignment="1">
      <alignment horizontal="center"/>
    </xf>
    <xf numFmtId="1" fontId="34" fillId="3" borderId="64" xfId="0" quotePrefix="1" applyNumberFormat="1" applyFont="1" applyFill="1" applyBorder="1" applyAlignment="1">
      <alignment horizontal="center" vertical="center"/>
    </xf>
    <xf numFmtId="0" fontId="34" fillId="3" borderId="64" xfId="0" quotePrefix="1" applyFont="1" applyFill="1" applyBorder="1" applyAlignment="1">
      <alignment horizontal="center" vertical="center"/>
    </xf>
    <xf numFmtId="0" fontId="27" fillId="0" borderId="0" xfId="0" applyFont="1" applyAlignment="1">
      <alignment horizontal="center"/>
    </xf>
    <xf numFmtId="0" fontId="24" fillId="2" borderId="0" xfId="0" applyFont="1" applyFill="1" applyAlignment="1">
      <alignment vertical="center"/>
    </xf>
    <xf numFmtId="0" fontId="24" fillId="2" borderId="0" xfId="0" applyFont="1" applyFill="1" applyAlignment="1">
      <alignment horizontal="center" vertical="center"/>
    </xf>
    <xf numFmtId="0" fontId="35" fillId="6" borderId="4" xfId="13" applyFont="1" applyFill="1" applyBorder="1" applyAlignment="1">
      <alignment vertical="center"/>
    </xf>
    <xf numFmtId="0" fontId="35" fillId="6" borderId="4" xfId="13" applyFont="1" applyFill="1" applyBorder="1" applyAlignment="1">
      <alignment vertical="center" wrapText="1"/>
    </xf>
    <xf numFmtId="0" fontId="36" fillId="6" borderId="4" xfId="13" applyFont="1" applyFill="1" applyBorder="1" applyAlignment="1">
      <alignment horizontal="left" vertical="center" wrapText="1"/>
    </xf>
    <xf numFmtId="0" fontId="35" fillId="0" borderId="4" xfId="13" applyFont="1" applyBorder="1" applyAlignment="1">
      <alignment vertical="center"/>
    </xf>
    <xf numFmtId="0" fontId="36" fillId="6" borderId="4" xfId="13" applyFont="1" applyFill="1" applyBorder="1" applyAlignment="1">
      <alignment vertical="center" wrapText="1"/>
    </xf>
    <xf numFmtId="0" fontId="36" fillId="5" borderId="4" xfId="13" applyFont="1" applyFill="1" applyBorder="1" applyAlignment="1">
      <alignment vertical="center"/>
    </xf>
    <xf numFmtId="0" fontId="35" fillId="5" borderId="4" xfId="13" applyFont="1" applyFill="1" applyBorder="1" applyAlignment="1">
      <alignment vertical="center"/>
    </xf>
    <xf numFmtId="0" fontId="35" fillId="0" borderId="62" xfId="13" applyFont="1" applyBorder="1" applyAlignment="1">
      <alignment vertical="center"/>
    </xf>
    <xf numFmtId="0" fontId="35" fillId="0" borderId="66" xfId="13" applyFont="1" applyBorder="1" applyAlignment="1">
      <alignment horizontal="justify" vertical="center" wrapText="1"/>
    </xf>
    <xf numFmtId="0" fontId="36" fillId="0" borderId="4" xfId="13" applyFont="1" applyBorder="1" applyAlignment="1">
      <alignment horizontal="justify" vertical="center" wrapText="1"/>
    </xf>
    <xf numFmtId="0" fontId="35" fillId="0" borderId="4" xfId="13" applyFont="1" applyBorder="1"/>
    <xf numFmtId="0" fontId="36" fillId="0" borderId="62" xfId="13" applyFont="1" applyBorder="1" applyAlignment="1">
      <alignment vertical="center"/>
    </xf>
    <xf numFmtId="0" fontId="35" fillId="0" borderId="66" xfId="13" applyFont="1" applyBorder="1" applyAlignment="1">
      <alignment vertical="center"/>
    </xf>
    <xf numFmtId="0" fontId="36" fillId="0" borderId="4" xfId="13" quotePrefix="1" applyFont="1" applyBorder="1" applyAlignment="1">
      <alignment vertical="center"/>
    </xf>
    <xf numFmtId="0" fontId="35" fillId="0" borderId="4" xfId="13" quotePrefix="1" applyFont="1" applyBorder="1" applyAlignment="1">
      <alignment vertical="center"/>
    </xf>
    <xf numFmtId="0" fontId="36" fillId="0" borderId="4" xfId="13" applyFont="1" applyBorder="1" applyAlignment="1">
      <alignment vertical="center"/>
    </xf>
    <xf numFmtId="0" fontId="36" fillId="0" borderId="8" xfId="13" applyFont="1" applyBorder="1"/>
    <xf numFmtId="0" fontId="36" fillId="0" borderId="4" xfId="13" applyFont="1" applyBorder="1"/>
    <xf numFmtId="0" fontId="206" fillId="0" borderId="64" xfId="0" applyFont="1" applyBorder="1" applyAlignment="1">
      <alignment horizontal="center" vertical="center"/>
    </xf>
    <xf numFmtId="0" fontId="206" fillId="0" borderId="63" xfId="0" applyFont="1" applyBorder="1" applyAlignment="1">
      <alignment horizontal="center" vertical="center"/>
    </xf>
    <xf numFmtId="178" fontId="206" fillId="0" borderId="0" xfId="0" applyNumberFormat="1" applyFont="1" applyAlignment="1">
      <alignment horizontal="center" vertical="center"/>
    </xf>
    <xf numFmtId="178" fontId="206" fillId="0" borderId="5" xfId="0" applyNumberFormat="1" applyFont="1" applyBorder="1" applyAlignment="1">
      <alignment horizontal="center" vertical="center"/>
    </xf>
    <xf numFmtId="172" fontId="206" fillId="0" borderId="0" xfId="53510" applyNumberFormat="1" applyFont="1" applyBorder="1" applyAlignment="1">
      <alignment horizontal="center" vertical="center"/>
    </xf>
    <xf numFmtId="172" fontId="206" fillId="0" borderId="5" xfId="53510" applyNumberFormat="1" applyFont="1" applyBorder="1" applyAlignment="1">
      <alignment horizontal="center" vertical="center"/>
    </xf>
    <xf numFmtId="172" fontId="206" fillId="0" borderId="64" xfId="53510" applyNumberFormat="1" applyFont="1" applyBorder="1" applyAlignment="1">
      <alignment horizontal="center" vertical="center"/>
    </xf>
    <xf numFmtId="172" fontId="206" fillId="0" borderId="63" xfId="53510" applyNumberFormat="1" applyFont="1" applyBorder="1" applyAlignment="1">
      <alignment horizontal="center" vertical="center"/>
    </xf>
    <xf numFmtId="216" fontId="206" fillId="0" borderId="0" xfId="0" applyNumberFormat="1" applyFont="1" applyAlignment="1">
      <alignment horizontal="center" vertical="center"/>
    </xf>
    <xf numFmtId="216" fontId="206" fillId="0" borderId="5" xfId="0" applyNumberFormat="1" applyFont="1" applyBorder="1" applyAlignment="1">
      <alignment horizontal="center" vertical="center"/>
    </xf>
    <xf numFmtId="1" fontId="206" fillId="0" borderId="0" xfId="0" applyNumberFormat="1" applyFont="1" applyAlignment="1">
      <alignment horizontal="center" vertical="center"/>
    </xf>
    <xf numFmtId="1" fontId="206" fillId="0" borderId="5" xfId="0" applyNumberFormat="1" applyFont="1" applyBorder="1" applyAlignment="1">
      <alignment horizontal="center" vertical="center"/>
    </xf>
    <xf numFmtId="178" fontId="206" fillId="0" borderId="64" xfId="0" applyNumberFormat="1" applyFont="1" applyBorder="1" applyAlignment="1">
      <alignment horizontal="center" vertical="center"/>
    </xf>
    <xf numFmtId="178" fontId="206" fillId="0" borderId="63" xfId="0" applyNumberFormat="1" applyFont="1" applyBorder="1" applyAlignment="1">
      <alignment horizontal="center" vertical="center"/>
    </xf>
    <xf numFmtId="0" fontId="206" fillId="0" borderId="0" xfId="0" applyFont="1" applyAlignment="1">
      <alignment horizontal="center" vertical="center"/>
    </xf>
    <xf numFmtId="0" fontId="206" fillId="0" borderId="5" xfId="0" applyFont="1" applyBorder="1" applyAlignment="1">
      <alignment horizontal="center" vertical="center"/>
    </xf>
    <xf numFmtId="172" fontId="206" fillId="0" borderId="60" xfId="53510" applyNumberFormat="1" applyFont="1" applyBorder="1" applyAlignment="1">
      <alignment horizontal="center" vertical="center"/>
    </xf>
    <xf numFmtId="172" fontId="206" fillId="0" borderId="67" xfId="53510" applyNumberFormat="1" applyFont="1" applyBorder="1" applyAlignment="1">
      <alignment horizontal="center" vertical="center"/>
    </xf>
    <xf numFmtId="0" fontId="262" fillId="0" borderId="0" xfId="0" applyFont="1"/>
    <xf numFmtId="0" fontId="263" fillId="2" borderId="0" xfId="0" applyFont="1" applyFill="1" applyAlignment="1">
      <alignment horizontal="center" vertical="center" wrapText="1"/>
    </xf>
    <xf numFmtId="0" fontId="263" fillId="0" borderId="0" xfId="0" applyFont="1" applyAlignment="1">
      <alignment horizontal="center" vertical="center" wrapText="1"/>
    </xf>
    <xf numFmtId="0" fontId="254" fillId="0" borderId="0" xfId="0" applyFont="1"/>
    <xf numFmtId="0" fontId="227" fillId="0" borderId="0" xfId="39" applyFont="1"/>
    <xf numFmtId="14" fontId="223" fillId="3" borderId="4" xfId="38" applyNumberFormat="1" applyFont="1" applyFill="1" applyBorder="1" applyAlignment="1">
      <alignment horizontal="center" vertical="center" wrapText="1"/>
    </xf>
    <xf numFmtId="0" fontId="37" fillId="0" borderId="62" xfId="0" applyFont="1" applyBorder="1" applyAlignment="1">
      <alignment horizontal="center"/>
    </xf>
    <xf numFmtId="0" fontId="37" fillId="0" borderId="64" xfId="0" applyFont="1" applyBorder="1" applyAlignment="1">
      <alignment horizontal="center"/>
    </xf>
    <xf numFmtId="0" fontId="37" fillId="0" borderId="63" xfId="0" applyFont="1" applyBorder="1" applyAlignment="1">
      <alignment horizontal="center"/>
    </xf>
    <xf numFmtId="0" fontId="37" fillId="0" borderId="65" xfId="0" applyFont="1" applyBorder="1" applyAlignment="1">
      <alignment horizontal="center"/>
    </xf>
    <xf numFmtId="172" fontId="35" fillId="0" borderId="0" xfId="15" applyNumberFormat="1" applyFont="1" applyAlignment="1">
      <alignment horizontal="center"/>
    </xf>
    <xf numFmtId="172" fontId="35" fillId="0" borderId="66" xfId="15" applyNumberFormat="1" applyFont="1" applyBorder="1" applyAlignment="1">
      <alignment horizontal="center"/>
    </xf>
    <xf numFmtId="172" fontId="35" fillId="0" borderId="2" xfId="15" applyNumberFormat="1" applyFont="1" applyBorder="1" applyAlignment="1">
      <alignment horizontal="center"/>
    </xf>
    <xf numFmtId="172" fontId="35" fillId="0" borderId="67" xfId="15" applyNumberFormat="1" applyFont="1" applyBorder="1" applyAlignment="1">
      <alignment horizontal="center"/>
    </xf>
    <xf numFmtId="172" fontId="36" fillId="0" borderId="66" xfId="15" applyNumberFormat="1" applyFont="1" applyBorder="1" applyAlignment="1">
      <alignment horizontal="center"/>
    </xf>
    <xf numFmtId="172" fontId="36" fillId="0" borderId="2" xfId="15" applyNumberFormat="1" applyFont="1" applyBorder="1" applyAlignment="1">
      <alignment horizontal="center"/>
    </xf>
    <xf numFmtId="172" fontId="36" fillId="0" borderId="67" xfId="15" applyNumberFormat="1" applyFont="1" applyBorder="1" applyAlignment="1">
      <alignment horizontal="center"/>
    </xf>
    <xf numFmtId="172" fontId="36" fillId="0" borderId="8" xfId="15" applyNumberFormat="1" applyFont="1" applyBorder="1" applyAlignment="1">
      <alignment horizontal="center"/>
    </xf>
    <xf numFmtId="172" fontId="36" fillId="0" borderId="9" xfId="15" applyNumberFormat="1" applyFont="1" applyBorder="1" applyAlignment="1">
      <alignment horizontal="center"/>
    </xf>
    <xf numFmtId="172" fontId="36" fillId="0" borderId="6" xfId="15" applyNumberFormat="1" applyFont="1" applyBorder="1" applyAlignment="1">
      <alignment horizontal="center"/>
    </xf>
    <xf numFmtId="0" fontId="37" fillId="7" borderId="0" xfId="0" applyFont="1" applyFill="1"/>
    <xf numFmtId="221" fontId="37" fillId="7" borderId="0" xfId="0" applyNumberFormat="1" applyFont="1" applyFill="1"/>
    <xf numFmtId="0" fontId="217" fillId="7" borderId="0" xfId="0" applyFont="1" applyFill="1"/>
    <xf numFmtId="0" fontId="211" fillId="7" borderId="0" xfId="0" applyFont="1" applyFill="1"/>
    <xf numFmtId="10" fontId="37" fillId="0" borderId="0" xfId="0" applyNumberFormat="1" applyFont="1"/>
    <xf numFmtId="172" fontId="35" fillId="0" borderId="7" xfId="14" applyNumberFormat="1" applyFont="1" applyBorder="1" applyAlignment="1">
      <alignment horizontal="center" vertical="center"/>
    </xf>
    <xf numFmtId="0" fontId="37" fillId="0" borderId="66" xfId="0" applyFont="1" applyBorder="1"/>
    <xf numFmtId="0" fontId="37" fillId="0" borderId="60" xfId="0" applyFont="1" applyBorder="1"/>
    <xf numFmtId="0" fontId="37" fillId="0" borderId="67" xfId="0" applyFont="1" applyBorder="1"/>
    <xf numFmtId="3" fontId="37" fillId="0" borderId="62" xfId="0" applyNumberFormat="1" applyFont="1" applyBorder="1" applyAlignment="1">
      <alignment horizontal="center"/>
    </xf>
    <xf numFmtId="3" fontId="37" fillId="0" borderId="70" xfId="0" applyNumberFormat="1" applyFont="1" applyBorder="1" applyAlignment="1">
      <alignment horizontal="center"/>
    </xf>
    <xf numFmtId="172" fontId="37" fillId="0" borderId="63" xfId="53510" applyNumberFormat="1" applyFont="1" applyBorder="1" applyAlignment="1">
      <alignment horizontal="center"/>
    </xf>
    <xf numFmtId="172" fontId="37" fillId="0" borderId="65" xfId="53510" applyNumberFormat="1" applyFont="1" applyBorder="1" applyAlignment="1">
      <alignment horizontal="center"/>
    </xf>
    <xf numFmtId="3" fontId="37" fillId="0" borderId="66" xfId="0" applyNumberFormat="1" applyFont="1" applyBorder="1" applyAlignment="1">
      <alignment horizontal="center"/>
    </xf>
    <xf numFmtId="3" fontId="37" fillId="0" borderId="60" xfId="0" applyNumberFormat="1" applyFont="1" applyBorder="1" applyAlignment="1">
      <alignment horizontal="center"/>
    </xf>
    <xf numFmtId="172" fontId="37" fillId="0" borderId="67" xfId="53510" applyNumberFormat="1" applyFont="1" applyBorder="1" applyAlignment="1">
      <alignment horizontal="center"/>
    </xf>
    <xf numFmtId="172" fontId="37" fillId="0" borderId="1" xfId="53510" applyNumberFormat="1" applyFont="1" applyBorder="1" applyAlignment="1">
      <alignment horizontal="center"/>
    </xf>
    <xf numFmtId="3" fontId="217" fillId="0" borderId="8" xfId="0" applyNumberFormat="1" applyFont="1" applyBorder="1" applyAlignment="1">
      <alignment horizontal="center"/>
    </xf>
    <xf numFmtId="3" fontId="217" fillId="0" borderId="7" xfId="0" applyNumberFormat="1" applyFont="1" applyBorder="1" applyAlignment="1">
      <alignment horizontal="center"/>
    </xf>
    <xf numFmtId="172" fontId="217" fillId="0" borderId="8" xfId="53510" applyNumberFormat="1" applyFont="1" applyBorder="1" applyAlignment="1">
      <alignment horizontal="center"/>
    </xf>
    <xf numFmtId="172" fontId="217" fillId="0" borderId="9" xfId="53510" applyNumberFormat="1" applyFont="1" applyBorder="1" applyAlignment="1">
      <alignment horizontal="center"/>
    </xf>
    <xf numFmtId="172" fontId="217" fillId="0" borderId="6" xfId="53510" applyNumberFormat="1" applyFont="1" applyBorder="1" applyAlignment="1">
      <alignment horizontal="center"/>
    </xf>
    <xf numFmtId="3" fontId="37" fillId="0" borderId="64" xfId="0" applyNumberFormat="1" applyFont="1" applyBorder="1" applyAlignment="1">
      <alignment horizontal="center"/>
    </xf>
    <xf numFmtId="3" fontId="37" fillId="0" borderId="2" xfId="0" applyNumberFormat="1" applyFont="1" applyBorder="1" applyAlignment="1">
      <alignment horizontal="center"/>
    </xf>
    <xf numFmtId="3" fontId="217" fillId="0" borderId="0" xfId="0" applyNumberFormat="1" applyFont="1" applyAlignment="1">
      <alignment horizontal="center"/>
    </xf>
    <xf numFmtId="172" fontId="217" fillId="0" borderId="0" xfId="53510" applyNumberFormat="1" applyFont="1" applyBorder="1" applyAlignment="1">
      <alignment horizontal="center"/>
    </xf>
    <xf numFmtId="172" fontId="37" fillId="0" borderId="5" xfId="53510" applyNumberFormat="1" applyFont="1" applyBorder="1" applyAlignment="1">
      <alignment horizontal="center"/>
    </xf>
    <xf numFmtId="3" fontId="264" fillId="0" borderId="0" xfId="0" applyNumberFormat="1" applyFont="1" applyAlignment="1">
      <alignment horizontal="center"/>
    </xf>
    <xf numFmtId="172" fontId="264" fillId="0" borderId="0" xfId="53510" applyNumberFormat="1" applyFont="1" applyBorder="1" applyAlignment="1">
      <alignment horizontal="center"/>
    </xf>
    <xf numFmtId="0" fontId="34" fillId="3" borderId="65" xfId="54" applyFont="1" applyFill="1" applyBorder="1" applyAlignment="1">
      <alignment horizontal="left" vertical="top"/>
    </xf>
    <xf numFmtId="0" fontId="34" fillId="3" borderId="64" xfId="2" applyFont="1" applyFill="1" applyBorder="1" applyAlignment="1">
      <alignment vertical="top"/>
    </xf>
    <xf numFmtId="0" fontId="34" fillId="3" borderId="63" xfId="2" applyFont="1" applyFill="1" applyBorder="1" applyAlignment="1">
      <alignment vertical="top"/>
    </xf>
    <xf numFmtId="49" fontId="34" fillId="3" borderId="1" xfId="54" quotePrefix="1" applyNumberFormat="1" applyFont="1" applyFill="1" applyBorder="1" applyAlignment="1">
      <alignment horizontal="left"/>
    </xf>
    <xf numFmtId="0" fontId="35" fillId="0" borderId="3" xfId="54" applyFont="1" applyBorder="1" applyAlignment="1">
      <alignment horizontal="left" vertical="center"/>
    </xf>
    <xf numFmtId="3" fontId="35" fillId="0" borderId="4" xfId="2" applyNumberFormat="1" applyFont="1" applyBorder="1" applyAlignment="1">
      <alignment horizontal="center"/>
    </xf>
    <xf numFmtId="3" fontId="35" fillId="0" borderId="0" xfId="2" applyNumberFormat="1" applyFont="1" applyAlignment="1">
      <alignment horizontal="center"/>
    </xf>
    <xf numFmtId="3" fontId="35" fillId="0" borderId="5" xfId="2" applyNumberFormat="1" applyFont="1" applyBorder="1" applyAlignment="1">
      <alignment horizontal="center"/>
    </xf>
    <xf numFmtId="0" fontId="35" fillId="5" borderId="3" xfId="54" applyFont="1" applyFill="1" applyBorder="1" applyAlignment="1">
      <alignment horizontal="left" vertical="center"/>
    </xf>
    <xf numFmtId="0" fontId="36" fillId="5" borderId="8" xfId="54" applyFont="1" applyFill="1" applyBorder="1" applyAlignment="1">
      <alignment horizontal="left" vertical="center"/>
    </xf>
    <xf numFmtId="3" fontId="36" fillId="0" borderId="8" xfId="2" applyNumberFormat="1" applyFont="1" applyBorder="1" applyAlignment="1">
      <alignment horizontal="center"/>
    </xf>
    <xf numFmtId="3" fontId="36" fillId="0" borderId="7" xfId="2" applyNumberFormat="1" applyFont="1" applyBorder="1" applyAlignment="1">
      <alignment horizontal="center"/>
    </xf>
    <xf numFmtId="3" fontId="36" fillId="0" borderId="9" xfId="2" applyNumberFormat="1" applyFont="1" applyBorder="1" applyAlignment="1">
      <alignment horizontal="center"/>
    </xf>
    <xf numFmtId="172" fontId="36" fillId="0" borderId="7" xfId="53510" applyNumberFormat="1" applyFont="1" applyBorder="1" applyAlignment="1">
      <alignment horizontal="center"/>
    </xf>
    <xf numFmtId="172" fontId="36" fillId="0" borderId="9" xfId="53510" applyNumberFormat="1" applyFont="1" applyBorder="1" applyAlignment="1">
      <alignment horizontal="center"/>
    </xf>
    <xf numFmtId="9" fontId="37" fillId="0" borderId="0" xfId="0" applyNumberFormat="1" applyFont="1"/>
    <xf numFmtId="10" fontId="206" fillId="5" borderId="0" xfId="48978" applyNumberFormat="1" applyFont="1" applyFill="1" applyBorder="1" applyAlignment="1">
      <alignment horizontal="center" vertical="center"/>
    </xf>
    <xf numFmtId="10" fontId="37" fillId="5" borderId="0" xfId="32498" applyNumberFormat="1" applyFont="1" applyFill="1"/>
    <xf numFmtId="0" fontId="233" fillId="0" borderId="4" xfId="0" applyFont="1" applyBorder="1"/>
    <xf numFmtId="0" fontId="233" fillId="0" borderId="5" xfId="0" applyFont="1" applyBorder="1"/>
    <xf numFmtId="0" fontId="256" fillId="0" borderId="0" xfId="0" applyFont="1" applyAlignment="1">
      <alignment vertical="center"/>
    </xf>
    <xf numFmtId="0" fontId="239" fillId="5" borderId="0" xfId="41" applyFont="1" applyFill="1" applyAlignment="1">
      <alignment horizontal="left" vertical="center"/>
    </xf>
    <xf numFmtId="172" fontId="254" fillId="120" borderId="0" xfId="32495" applyNumberFormat="1" applyFont="1" applyFill="1" applyAlignment="1">
      <alignment horizontal="center" vertical="center"/>
    </xf>
    <xf numFmtId="172" fontId="254" fillId="121" borderId="0" xfId="32495" applyNumberFormat="1" applyFont="1" applyFill="1" applyAlignment="1">
      <alignment horizontal="center" vertical="center"/>
    </xf>
    <xf numFmtId="0" fontId="239" fillId="0" borderId="0" xfId="0" applyFont="1" applyAlignment="1">
      <alignment horizontal="justify" vertical="center"/>
    </xf>
    <xf numFmtId="0" fontId="265" fillId="5" borderId="0" xfId="0" applyFont="1" applyFill="1" applyAlignment="1">
      <alignment vertical="center"/>
    </xf>
    <xf numFmtId="0" fontId="266" fillId="0" borderId="0" xfId="0" applyFont="1"/>
    <xf numFmtId="0" fontId="268" fillId="0" borderId="0" xfId="1" applyFont="1" applyFill="1" applyBorder="1"/>
    <xf numFmtId="0" fontId="239" fillId="0" borderId="0" xfId="0" applyFont="1"/>
    <xf numFmtId="0" fontId="239" fillId="5" borderId="0" xfId="41" applyFont="1" applyFill="1" applyAlignment="1">
      <alignment vertical="center"/>
    </xf>
    <xf numFmtId="0" fontId="239" fillId="0" borderId="0" xfId="0" applyFont="1" applyAlignment="1">
      <alignment vertical="center"/>
    </xf>
    <xf numFmtId="0" fontId="254" fillId="0" borderId="0" xfId="0" applyFont="1" applyAlignment="1">
      <alignment wrapText="1"/>
    </xf>
    <xf numFmtId="0" fontId="256" fillId="0" borderId="0" xfId="0" applyFont="1" applyAlignment="1">
      <alignment horizontal="justify" vertical="center"/>
    </xf>
    <xf numFmtId="0" fontId="256" fillId="0" borderId="0" xfId="0" applyFont="1" applyAlignment="1">
      <alignment horizontal="left" vertical="center"/>
    </xf>
    <xf numFmtId="216" fontId="256" fillId="0" borderId="0" xfId="0" applyNumberFormat="1" applyFont="1" applyAlignment="1">
      <alignment horizontal="center" vertical="center"/>
    </xf>
    <xf numFmtId="172" fontId="256" fillId="0" borderId="0" xfId="53510" applyNumberFormat="1" applyFont="1" applyBorder="1" applyAlignment="1">
      <alignment horizontal="center" vertical="center"/>
    </xf>
    <xf numFmtId="0" fontId="256" fillId="0" borderId="0" xfId="0" applyFont="1"/>
    <xf numFmtId="0" fontId="37" fillId="0" borderId="5" xfId="0" applyFont="1" applyBorder="1"/>
    <xf numFmtId="224" fontId="35" fillId="5" borderId="4" xfId="7828" applyNumberFormat="1" applyFont="1" applyFill="1" applyBorder="1" applyAlignment="1">
      <alignment horizontal="center" vertical="center" wrapText="1"/>
    </xf>
    <xf numFmtId="224" fontId="36" fillId="5" borderId="4" xfId="7828" applyNumberFormat="1" applyFont="1" applyFill="1" applyBorder="1" applyAlignment="1">
      <alignment horizontal="center" vertical="center" wrapText="1"/>
    </xf>
    <xf numFmtId="224" fontId="36" fillId="5" borderId="0" xfId="7828" applyNumberFormat="1" applyFont="1" applyFill="1" applyAlignment="1">
      <alignment horizontal="center" vertical="center" wrapText="1"/>
    </xf>
    <xf numFmtId="224" fontId="36" fillId="5" borderId="5" xfId="7828" applyNumberFormat="1" applyFont="1" applyFill="1" applyBorder="1" applyAlignment="1">
      <alignment horizontal="center" vertical="center" wrapText="1"/>
    </xf>
    <xf numFmtId="0" fontId="222" fillId="0" borderId="0" xfId="0" applyFont="1"/>
    <xf numFmtId="1" fontId="221" fillId="3" borderId="66" xfId="24" quotePrefix="1" applyNumberFormat="1" applyFont="1" applyFill="1" applyBorder="1" applyAlignment="1">
      <alignment horizontal="center" vertical="center"/>
    </xf>
    <xf numFmtId="1" fontId="221" fillId="3" borderId="60" xfId="24" quotePrefix="1" applyNumberFormat="1" applyFont="1" applyFill="1" applyBorder="1" applyAlignment="1">
      <alignment horizontal="center" vertical="center"/>
    </xf>
    <xf numFmtId="172" fontId="220" fillId="0" borderId="8" xfId="53510" applyNumberFormat="1" applyFont="1" applyFill="1" applyBorder="1" applyAlignment="1">
      <alignment horizontal="center" vertical="center"/>
    </xf>
    <xf numFmtId="172" fontId="220" fillId="0" borderId="7" xfId="53510" applyNumberFormat="1" applyFont="1" applyFill="1" applyBorder="1" applyAlignment="1">
      <alignment horizontal="center" vertical="center"/>
    </xf>
    <xf numFmtId="172" fontId="220" fillId="0" borderId="9" xfId="53510" applyNumberFormat="1" applyFont="1" applyFill="1" applyBorder="1" applyAlignment="1">
      <alignment horizontal="center" vertical="center"/>
    </xf>
    <xf numFmtId="10" fontId="220" fillId="0" borderId="8" xfId="53510" applyNumberFormat="1" applyFont="1" applyBorder="1" applyAlignment="1">
      <alignment horizontal="center" vertical="center" wrapText="1"/>
    </xf>
    <xf numFmtId="10" fontId="220" fillId="0" borderId="7" xfId="53510" applyNumberFormat="1" applyFont="1" applyBorder="1" applyAlignment="1">
      <alignment horizontal="center" vertical="center" wrapText="1"/>
    </xf>
    <xf numFmtId="10" fontId="220" fillId="0" borderId="6" xfId="53510" applyNumberFormat="1" applyFont="1" applyBorder="1" applyAlignment="1">
      <alignment horizontal="center" vertical="center" wrapText="1"/>
    </xf>
    <xf numFmtId="0" fontId="233" fillId="5" borderId="0" xfId="0" applyFont="1" applyFill="1"/>
    <xf numFmtId="0" fontId="239" fillId="0" borderId="0" xfId="0" applyFont="1" applyAlignment="1">
      <alignment horizontal="left" vertical="top"/>
    </xf>
    <xf numFmtId="0" fontId="239" fillId="0" borderId="0" xfId="0" applyFont="1" applyAlignment="1">
      <alignment horizontal="center" vertical="top" wrapText="1"/>
    </xf>
    <xf numFmtId="0" fontId="239" fillId="0" borderId="0" xfId="0" applyFont="1" applyAlignment="1">
      <alignment horizontal="left" vertical="top" wrapText="1"/>
    </xf>
    <xf numFmtId="0" fontId="239" fillId="5" borderId="0" xfId="53512" applyFont="1" applyFill="1"/>
    <xf numFmtId="0" fontId="211" fillId="5" borderId="0" xfId="53516" applyFont="1" applyFill="1"/>
    <xf numFmtId="0" fontId="239" fillId="2" borderId="0" xfId="0" quotePrefix="1" applyFont="1" applyFill="1"/>
    <xf numFmtId="0" fontId="239" fillId="5" borderId="0" xfId="31" applyFont="1" applyFill="1" applyAlignment="1">
      <alignment wrapText="1"/>
    </xf>
    <xf numFmtId="0" fontId="239" fillId="5" borderId="0" xfId="31" applyFont="1" applyFill="1"/>
    <xf numFmtId="0" fontId="239" fillId="5" borderId="0" xfId="31" applyFont="1" applyFill="1" applyAlignment="1">
      <alignment vertical="top"/>
    </xf>
    <xf numFmtId="0" fontId="269" fillId="0" borderId="0" xfId="0" applyFont="1"/>
    <xf numFmtId="0" fontId="217" fillId="0" borderId="62" xfId="0" applyFont="1" applyBorder="1" applyAlignment="1">
      <alignment horizontal="left" vertical="center" indent="1"/>
    </xf>
    <xf numFmtId="172" fontId="36" fillId="5" borderId="62" xfId="53519" applyNumberFormat="1" applyFont="1" applyFill="1" applyBorder="1" applyAlignment="1">
      <alignment horizontal="center" vertical="center"/>
    </xf>
    <xf numFmtId="172" fontId="36" fillId="5" borderId="63" xfId="53519" applyNumberFormat="1" applyFont="1" applyFill="1" applyBorder="1" applyAlignment="1">
      <alignment horizontal="center" vertical="center"/>
    </xf>
    <xf numFmtId="0" fontId="37" fillId="0" borderId="4" xfId="0" applyFont="1" applyBorder="1" applyAlignment="1">
      <alignment horizontal="left" vertical="center" indent="2"/>
    </xf>
    <xf numFmtId="0" fontId="37" fillId="0" borderId="4" xfId="0" applyFont="1" applyBorder="1" applyAlignment="1">
      <alignment horizontal="left" vertical="center" indent="1"/>
    </xf>
    <xf numFmtId="0" fontId="217" fillId="0" borderId="4" xfId="0" applyFont="1" applyBorder="1" applyAlignment="1">
      <alignment vertical="center"/>
    </xf>
    <xf numFmtId="0" fontId="37" fillId="0" borderId="4" xfId="0" applyFont="1" applyBorder="1" applyAlignment="1">
      <alignment vertical="center"/>
    </xf>
    <xf numFmtId="0" fontId="217" fillId="0" borderId="66" xfId="0" applyFont="1" applyBorder="1" applyAlignment="1">
      <alignment vertical="center"/>
    </xf>
    <xf numFmtId="0" fontId="37" fillId="0" borderId="62" xfId="0" applyFont="1" applyBorder="1" applyAlignment="1">
      <alignment vertical="center"/>
    </xf>
    <xf numFmtId="172" fontId="35" fillId="5" borderId="65" xfId="53519" applyNumberFormat="1" applyFont="1" applyFill="1" applyBorder="1" applyAlignment="1">
      <alignment horizontal="center" vertical="center"/>
    </xf>
    <xf numFmtId="0" fontId="37" fillId="3" borderId="66" xfId="0" applyFont="1" applyFill="1" applyBorder="1"/>
    <xf numFmtId="0" fontId="37" fillId="3" borderId="2" xfId="0" applyFont="1" applyFill="1" applyBorder="1"/>
    <xf numFmtId="0" fontId="37" fillId="3" borderId="60" xfId="0" applyFont="1" applyFill="1" applyBorder="1"/>
    <xf numFmtId="3" fontId="35" fillId="5" borderId="62" xfId="21" applyNumberFormat="1" applyFont="1" applyFill="1" applyBorder="1"/>
    <xf numFmtId="3" fontId="35" fillId="5" borderId="64" xfId="21" applyNumberFormat="1" applyFont="1" applyFill="1" applyBorder="1"/>
    <xf numFmtId="3" fontId="35" fillId="5" borderId="4" xfId="21" applyNumberFormat="1" applyFont="1" applyFill="1" applyBorder="1" applyAlignment="1">
      <alignment vertical="center"/>
    </xf>
    <xf numFmtId="3" fontId="35" fillId="5" borderId="0" xfId="21" applyNumberFormat="1" applyFont="1" applyFill="1" applyAlignment="1">
      <alignment vertical="center"/>
    </xf>
    <xf numFmtId="3" fontId="35" fillId="5" borderId="4" xfId="21" applyNumberFormat="1" applyFont="1" applyFill="1" applyBorder="1"/>
    <xf numFmtId="3" fontId="35" fillId="5" borderId="0" xfId="21" applyNumberFormat="1" applyFont="1" applyFill="1"/>
    <xf numFmtId="0" fontId="35" fillId="5" borderId="66" xfId="21" applyFont="1" applyFill="1" applyBorder="1" applyAlignment="1">
      <alignment vertical="center"/>
    </xf>
    <xf numFmtId="0" fontId="35" fillId="5" borderId="2" xfId="21" applyFont="1" applyFill="1" applyBorder="1"/>
    <xf numFmtId="0" fontId="35" fillId="5" borderId="0" xfId="21" applyFont="1" applyFill="1" applyAlignment="1">
      <alignment vertical="center"/>
    </xf>
    <xf numFmtId="0" fontId="35" fillId="5" borderId="0" xfId="21" applyFont="1" applyFill="1"/>
    <xf numFmtId="3" fontId="35" fillId="5" borderId="0" xfId="53496" applyNumberFormat="1" applyFont="1" applyFill="1" applyBorder="1" applyAlignment="1">
      <alignment vertical="center"/>
    </xf>
    <xf numFmtId="172" fontId="35" fillId="0" borderId="0" xfId="53496" applyNumberFormat="1" applyFont="1" applyFill="1" applyBorder="1" applyAlignment="1">
      <alignment horizontal="center" vertical="center"/>
    </xf>
    <xf numFmtId="0" fontId="35" fillId="0" borderId="62" xfId="21" applyFont="1" applyBorder="1" applyAlignment="1">
      <alignment horizontal="left"/>
    </xf>
    <xf numFmtId="0" fontId="35" fillId="0" borderId="64" xfId="21" applyFont="1" applyBorder="1"/>
    <xf numFmtId="0" fontId="35" fillId="0" borderId="4" xfId="21" applyFont="1" applyBorder="1" applyAlignment="1">
      <alignment horizontal="left"/>
    </xf>
    <xf numFmtId="0" fontId="35" fillId="0" borderId="0" xfId="21" applyFont="1"/>
    <xf numFmtId="0" fontId="36" fillId="0" borderId="4" xfId="21" applyFont="1" applyBorder="1" applyAlignment="1">
      <alignment horizontal="left"/>
    </xf>
    <xf numFmtId="0" fontId="36" fillId="0" borderId="0" xfId="21" applyFont="1"/>
    <xf numFmtId="0" fontId="35" fillId="0" borderId="5" xfId="21" applyFont="1" applyBorder="1"/>
    <xf numFmtId="0" fontId="36" fillId="0" borderId="5" xfId="21" applyFont="1" applyBorder="1"/>
    <xf numFmtId="0" fontId="35" fillId="0" borderId="4" xfId="2" applyFont="1" applyBorder="1" applyAlignment="1">
      <alignment horizontal="left"/>
    </xf>
    <xf numFmtId="0" fontId="35" fillId="5" borderId="3" xfId="53493" applyFont="1" applyFill="1" applyBorder="1" applyAlignment="1">
      <alignment horizontal="left" vertical="center" indent="1"/>
    </xf>
    <xf numFmtId="0" fontId="212" fillId="0" borderId="4" xfId="2" applyFont="1" applyBorder="1" applyAlignment="1">
      <alignment horizontal="left"/>
    </xf>
    <xf numFmtId="0" fontId="270" fillId="0" borderId="0" xfId="21" applyFont="1"/>
    <xf numFmtId="0" fontId="35" fillId="0" borderId="4" xfId="2" applyFont="1" applyBorder="1" applyAlignment="1">
      <alignment horizontal="left" vertical="center" indent="1"/>
    </xf>
    <xf numFmtId="0" fontId="35" fillId="0" borderId="4" xfId="21" applyFont="1" applyBorder="1" applyAlignment="1">
      <alignment horizontal="left" indent="1"/>
    </xf>
    <xf numFmtId="0" fontId="35" fillId="0" borderId="4" xfId="21" applyFont="1" applyBorder="1" applyAlignment="1">
      <alignment horizontal="left" vertical="center"/>
    </xf>
    <xf numFmtId="0" fontId="35" fillId="0" borderId="0" xfId="21" applyFont="1" applyAlignment="1">
      <alignment vertical="center" wrapText="1"/>
    </xf>
    <xf numFmtId="0" fontId="35" fillId="0" borderId="0" xfId="21" applyFont="1" applyAlignment="1">
      <alignment wrapText="1"/>
    </xf>
    <xf numFmtId="0" fontId="36" fillId="0" borderId="66" xfId="21" applyFont="1" applyBorder="1"/>
    <xf numFmtId="0" fontId="36" fillId="0" borderId="2" xfId="21" applyFont="1" applyBorder="1"/>
    <xf numFmtId="0" fontId="35" fillId="0" borderId="0" xfId="21" applyFont="1" applyAlignment="1">
      <alignment vertical="center"/>
    </xf>
    <xf numFmtId="172" fontId="36" fillId="0" borderId="0" xfId="53496" applyNumberFormat="1" applyFont="1" applyFill="1" applyBorder="1" applyAlignment="1"/>
    <xf numFmtId="0" fontId="223" fillId="3" borderId="66" xfId="0" applyFont="1" applyFill="1" applyBorder="1" applyAlignment="1">
      <alignment horizontal="center" vertical="center"/>
    </xf>
    <xf numFmtId="0" fontId="223" fillId="3" borderId="60" xfId="0" applyFont="1" applyFill="1" applyBorder="1" applyAlignment="1">
      <alignment horizontal="center" vertical="center"/>
    </xf>
    <xf numFmtId="0" fontId="223" fillId="3" borderId="67" xfId="0" applyFont="1" applyFill="1" applyBorder="1" applyAlignment="1">
      <alignment horizontal="center" vertical="center"/>
    </xf>
    <xf numFmtId="0" fontId="223" fillId="3" borderId="60" xfId="0" quotePrefix="1" applyFont="1" applyFill="1" applyBorder="1" applyAlignment="1">
      <alignment horizontal="center" vertical="center"/>
    </xf>
    <xf numFmtId="0" fontId="223" fillId="3" borderId="67" xfId="0" quotePrefix="1" applyFont="1" applyFill="1" applyBorder="1" applyAlignment="1">
      <alignment horizontal="center" vertical="center"/>
    </xf>
    <xf numFmtId="0" fontId="206" fillId="0" borderId="0" xfId="0" applyFont="1" applyAlignment="1">
      <alignment vertical="center"/>
    </xf>
    <xf numFmtId="0" fontId="256" fillId="0" borderId="0" xfId="0" applyFont="1" applyAlignment="1">
      <alignment vertical="center" wrapText="1"/>
    </xf>
    <xf numFmtId="0" fontId="271" fillId="0" borderId="3" xfId="0" applyFont="1" applyBorder="1" applyAlignment="1">
      <alignment vertical="center"/>
    </xf>
    <xf numFmtId="0" fontId="273" fillId="0" borderId="3" xfId="0" applyFont="1" applyBorder="1" applyAlignment="1">
      <alignment vertical="center"/>
    </xf>
    <xf numFmtId="0" fontId="271" fillId="0" borderId="1" xfId="0" applyFont="1" applyBorder="1" applyAlignment="1">
      <alignment vertical="center"/>
    </xf>
    <xf numFmtId="0" fontId="273" fillId="0" borderId="65" xfId="0" applyFont="1" applyBorder="1" applyAlignment="1">
      <alignment vertical="center"/>
    </xf>
    <xf numFmtId="216" fontId="271" fillId="0" borderId="62" xfId="0" applyNumberFormat="1" applyFont="1" applyBorder="1" applyAlignment="1">
      <alignment horizontal="center" vertical="center"/>
    </xf>
    <xf numFmtId="216" fontId="271" fillId="0" borderId="70" xfId="0" applyNumberFormat="1" applyFont="1" applyBorder="1" applyAlignment="1">
      <alignment horizontal="center" vertical="center"/>
    </xf>
    <xf numFmtId="216" fontId="271" fillId="0" borderId="63" xfId="0" applyNumberFormat="1" applyFont="1" applyBorder="1" applyAlignment="1">
      <alignment horizontal="center" vertical="center"/>
    </xf>
    <xf numFmtId="172" fontId="271" fillId="0" borderId="4" xfId="53510" applyNumberFormat="1" applyFont="1" applyBorder="1" applyAlignment="1">
      <alignment horizontal="center" vertical="center"/>
    </xf>
    <xf numFmtId="172" fontId="271" fillId="0" borderId="5" xfId="53510" applyNumberFormat="1" applyFont="1" applyBorder="1" applyAlignment="1">
      <alignment horizontal="center" vertical="center"/>
    </xf>
    <xf numFmtId="178" fontId="271" fillId="0" borderId="0" xfId="0" applyNumberFormat="1" applyFont="1" applyAlignment="1">
      <alignment horizontal="center" vertical="center"/>
    </xf>
    <xf numFmtId="178" fontId="271" fillId="0" borderId="5" xfId="0" applyNumberFormat="1" applyFont="1" applyBorder="1" applyAlignment="1">
      <alignment horizontal="center" vertical="center"/>
    </xf>
    <xf numFmtId="172" fontId="271" fillId="0" borderId="5" xfId="53510" applyNumberFormat="1" applyFont="1" applyFill="1" applyBorder="1" applyAlignment="1">
      <alignment horizontal="center" vertical="center"/>
    </xf>
    <xf numFmtId="216" fontId="271" fillId="0" borderId="4" xfId="0" applyNumberFormat="1" applyFont="1" applyBorder="1" applyAlignment="1">
      <alignment horizontal="center" vertical="center"/>
    </xf>
    <xf numFmtId="216" fontId="271" fillId="0" borderId="0" xfId="0" applyNumberFormat="1" applyFont="1" applyAlignment="1">
      <alignment horizontal="center" vertical="center"/>
    </xf>
    <xf numFmtId="216" fontId="271" fillId="0" borderId="5" xfId="0" applyNumberFormat="1" applyFont="1" applyBorder="1" applyAlignment="1">
      <alignment horizontal="center" vertical="center"/>
    </xf>
    <xf numFmtId="0" fontId="271" fillId="0" borderId="65" xfId="0" applyFont="1" applyBorder="1" applyAlignment="1">
      <alignment vertical="center"/>
    </xf>
    <xf numFmtId="216" fontId="271" fillId="0" borderId="8" xfId="0" applyNumberFormat="1" applyFont="1" applyBorder="1" applyAlignment="1">
      <alignment horizontal="center" vertical="center"/>
    </xf>
    <xf numFmtId="216" fontId="271" fillId="0" borderId="7" xfId="0" applyNumberFormat="1" applyFont="1" applyBorder="1" applyAlignment="1">
      <alignment horizontal="center" vertical="center"/>
    </xf>
    <xf numFmtId="216" fontId="271" fillId="0" borderId="9" xfId="0" applyNumberFormat="1" applyFont="1" applyBorder="1" applyAlignment="1">
      <alignment horizontal="center" vertical="center"/>
    </xf>
    <xf numFmtId="172" fontId="271" fillId="0" borderId="62" xfId="53510" applyNumberFormat="1" applyFont="1" applyBorder="1" applyAlignment="1">
      <alignment horizontal="center" vertical="center"/>
    </xf>
    <xf numFmtId="172" fontId="271" fillId="0" borderId="63" xfId="53510" applyNumberFormat="1" applyFont="1" applyBorder="1" applyAlignment="1">
      <alignment horizontal="center" vertical="center"/>
    </xf>
    <xf numFmtId="178" fontId="271" fillId="0" borderId="8" xfId="0" applyNumberFormat="1" applyFont="1" applyBorder="1" applyAlignment="1">
      <alignment horizontal="center" vertical="center"/>
    </xf>
    <xf numFmtId="178" fontId="271" fillId="0" borderId="9" xfId="0" applyNumberFormat="1" applyFont="1" applyBorder="1" applyAlignment="1">
      <alignment horizontal="center" vertical="center"/>
    </xf>
    <xf numFmtId="172" fontId="271" fillId="0" borderId="9" xfId="53510" applyNumberFormat="1" applyFont="1" applyFill="1" applyBorder="1" applyAlignment="1">
      <alignment horizontal="center" vertical="center"/>
    </xf>
    <xf numFmtId="0" fontId="271" fillId="0" borderId="6" xfId="0" applyFont="1" applyBorder="1" applyAlignment="1">
      <alignment vertical="center"/>
    </xf>
    <xf numFmtId="216" fontId="271" fillId="0" borderId="66" xfId="0" applyNumberFormat="1" applyFont="1" applyBorder="1" applyAlignment="1">
      <alignment horizontal="center" vertical="center"/>
    </xf>
    <xf numFmtId="216" fontId="271" fillId="0" borderId="60" xfId="0" applyNumberFormat="1" applyFont="1" applyBorder="1" applyAlignment="1">
      <alignment horizontal="center" vertical="center"/>
    </xf>
    <xf numFmtId="172" fontId="271" fillId="0" borderId="8" xfId="53510" applyNumberFormat="1" applyFont="1" applyBorder="1" applyAlignment="1">
      <alignment horizontal="center" vertical="center"/>
    </xf>
    <xf numFmtId="172" fontId="271" fillId="0" borderId="9" xfId="53510" applyNumberFormat="1" applyFont="1" applyBorder="1" applyAlignment="1">
      <alignment horizontal="center" vertical="center"/>
    </xf>
    <xf numFmtId="178" fontId="271" fillId="0" borderId="66" xfId="0" applyNumberFormat="1" applyFont="1" applyBorder="1" applyAlignment="1">
      <alignment horizontal="center" vertical="center"/>
    </xf>
    <xf numFmtId="178" fontId="271" fillId="0" borderId="67" xfId="0" applyNumberFormat="1" applyFont="1" applyBorder="1" applyAlignment="1">
      <alignment horizontal="center" vertical="center"/>
    </xf>
    <xf numFmtId="172" fontId="271" fillId="0" borderId="67" xfId="53510" applyNumberFormat="1" applyFont="1" applyFill="1" applyBorder="1" applyAlignment="1">
      <alignment horizontal="center" vertical="center"/>
    </xf>
    <xf numFmtId="17" fontId="241" fillId="4" borderId="66" xfId="39" quotePrefix="1" applyNumberFormat="1" applyFont="1" applyFill="1" applyBorder="1" applyAlignment="1">
      <alignment horizontal="center"/>
    </xf>
    <xf numFmtId="0" fontId="241" fillId="4" borderId="60" xfId="39" quotePrefix="1" applyFont="1" applyFill="1" applyBorder="1" applyAlignment="1">
      <alignment horizontal="center"/>
    </xf>
    <xf numFmtId="0" fontId="241" fillId="4" borderId="67" xfId="39" quotePrefix="1" applyFont="1" applyFill="1" applyBorder="1" applyAlignment="1">
      <alignment horizontal="center"/>
    </xf>
    <xf numFmtId="0" fontId="37" fillId="3" borderId="70" xfId="0" applyFont="1" applyFill="1" applyBorder="1"/>
    <xf numFmtId="1" fontId="34" fillId="3" borderId="67" xfId="53514" quotePrefix="1" applyNumberFormat="1" applyFont="1" applyFill="1" applyBorder="1" applyAlignment="1">
      <alignment horizontal="center" vertical="center"/>
    </xf>
    <xf numFmtId="0" fontId="36" fillId="5" borderId="4" xfId="0" applyFont="1" applyFill="1" applyBorder="1" applyAlignment="1">
      <alignment horizontal="left"/>
    </xf>
    <xf numFmtId="0" fontId="36" fillId="5" borderId="0" xfId="0" applyFont="1" applyFill="1" applyAlignment="1">
      <alignment horizontal="left"/>
    </xf>
    <xf numFmtId="0" fontId="36" fillId="5" borderId="4" xfId="0" applyFont="1" applyFill="1" applyBorder="1" applyAlignment="1">
      <alignment horizontal="center"/>
    </xf>
    <xf numFmtId="1" fontId="34" fillId="3" borderId="60" xfId="14" applyNumberFormat="1" applyFont="1" applyFill="1" applyBorder="1" applyAlignment="1">
      <alignment horizontal="center" vertical="center"/>
    </xf>
    <xf numFmtId="17" fontId="34" fillId="3" borderId="60" xfId="47697" quotePrefix="1" applyNumberFormat="1" applyFont="1" applyFill="1" applyBorder="1" applyAlignment="1">
      <alignment horizontal="center" vertical="center"/>
    </xf>
    <xf numFmtId="0" fontId="34" fillId="3" borderId="75" xfId="39" applyFont="1" applyFill="1" applyBorder="1" applyAlignment="1">
      <alignment horizontal="center"/>
    </xf>
    <xf numFmtId="0" fontId="275" fillId="3" borderId="66" xfId="39" applyFont="1" applyFill="1" applyBorder="1" applyAlignment="1">
      <alignment horizontal="center"/>
    </xf>
    <xf numFmtId="0" fontId="275" fillId="3" borderId="76" xfId="39" applyFont="1" applyFill="1" applyBorder="1" applyAlignment="1">
      <alignment horizontal="center"/>
    </xf>
    <xf numFmtId="0" fontId="206" fillId="0" borderId="4" xfId="39" applyFont="1" applyBorder="1" applyAlignment="1">
      <alignment vertical="center"/>
    </xf>
    <xf numFmtId="172" fontId="206" fillId="0" borderId="0" xfId="40" applyNumberFormat="1" applyFont="1" applyFill="1" applyBorder="1" applyAlignment="1">
      <alignment horizontal="center" vertical="center"/>
    </xf>
    <xf numFmtId="3" fontId="37" fillId="0" borderId="62" xfId="53509" applyNumberFormat="1" applyFont="1" applyFill="1" applyBorder="1" applyAlignment="1">
      <alignment horizontal="center" vertical="center"/>
    </xf>
    <xf numFmtId="3" fontId="37" fillId="0" borderId="63" xfId="40" applyNumberFormat="1" applyFont="1" applyFill="1" applyBorder="1" applyAlignment="1">
      <alignment horizontal="center" vertical="center"/>
    </xf>
    <xf numFmtId="172" fontId="37" fillId="0" borderId="64" xfId="40" applyNumberFormat="1" applyFont="1" applyFill="1" applyBorder="1" applyAlignment="1">
      <alignment horizontal="center" vertical="center"/>
    </xf>
    <xf numFmtId="172" fontId="37" fillId="0" borderId="63" xfId="40" applyNumberFormat="1" applyFont="1" applyFill="1" applyBorder="1" applyAlignment="1">
      <alignment horizontal="center" vertical="center"/>
    </xf>
    <xf numFmtId="172" fontId="37" fillId="0" borderId="0" xfId="40" applyNumberFormat="1" applyFont="1" applyFill="1" applyBorder="1" applyAlignment="1">
      <alignment horizontal="center" vertical="center"/>
    </xf>
    <xf numFmtId="3" fontId="37" fillId="0" borderId="4" xfId="53509" applyNumberFormat="1" applyFont="1" applyFill="1" applyBorder="1" applyAlignment="1">
      <alignment horizontal="center" vertical="center"/>
    </xf>
    <xf numFmtId="3" fontId="37" fillId="0" borderId="5" xfId="40" applyNumberFormat="1" applyFont="1" applyFill="1" applyBorder="1" applyAlignment="1">
      <alignment horizontal="center" vertical="center"/>
    </xf>
    <xf numFmtId="172" fontId="37" fillId="0" borderId="5" xfId="40" applyNumberFormat="1" applyFont="1" applyFill="1" applyBorder="1" applyAlignment="1">
      <alignment horizontal="center" vertical="center"/>
    </xf>
    <xf numFmtId="0" fontId="206" fillId="5" borderId="4" xfId="39" applyFont="1" applyFill="1" applyBorder="1" applyAlignment="1">
      <alignment vertical="center"/>
    </xf>
    <xf numFmtId="3" fontId="37" fillId="5" borderId="4" xfId="39" applyNumberFormat="1" applyFont="1" applyFill="1" applyBorder="1" applyAlignment="1">
      <alignment horizontal="center" vertical="center"/>
    </xf>
    <xf numFmtId="3" fontId="37" fillId="5" borderId="0" xfId="39" applyNumberFormat="1" applyFont="1" applyFill="1" applyAlignment="1">
      <alignment horizontal="center" vertical="center"/>
    </xf>
    <xf numFmtId="3" fontId="37" fillId="5" borderId="5" xfId="39" applyNumberFormat="1" applyFont="1" applyFill="1" applyBorder="1" applyAlignment="1">
      <alignment horizontal="center" vertical="center"/>
    </xf>
    <xf numFmtId="172" fontId="37" fillId="5" borderId="0" xfId="40" applyNumberFormat="1" applyFont="1" applyFill="1" applyBorder="1" applyAlignment="1">
      <alignment horizontal="center" vertical="center"/>
    </xf>
    <xf numFmtId="172" fontId="206" fillId="5" borderId="0" xfId="40" applyNumberFormat="1" applyFont="1" applyFill="1" applyBorder="1" applyAlignment="1">
      <alignment horizontal="center" vertical="center"/>
    </xf>
    <xf numFmtId="3" fontId="37" fillId="5" borderId="4" xfId="53509" applyNumberFormat="1" applyFont="1" applyFill="1" applyBorder="1" applyAlignment="1">
      <alignment horizontal="center" vertical="center"/>
    </xf>
    <xf numFmtId="3" fontId="37" fillId="5" borderId="5" xfId="40" applyNumberFormat="1" applyFont="1" applyFill="1" applyBorder="1" applyAlignment="1">
      <alignment horizontal="center" vertical="center"/>
    </xf>
    <xf numFmtId="172" fontId="37" fillId="5" borderId="5" xfId="40" applyNumberFormat="1" applyFont="1" applyFill="1" applyBorder="1" applyAlignment="1">
      <alignment horizontal="center" vertical="center"/>
    </xf>
    <xf numFmtId="0" fontId="206" fillId="5" borderId="66" xfId="39" applyFont="1" applyFill="1" applyBorder="1" applyAlignment="1">
      <alignment horizontal="left" vertical="center"/>
    </xf>
    <xf numFmtId="3" fontId="37" fillId="5" borderId="66" xfId="53509" applyNumberFormat="1" applyFont="1" applyFill="1" applyBorder="1" applyAlignment="1">
      <alignment horizontal="center" vertical="center"/>
    </xf>
    <xf numFmtId="3" fontId="37" fillId="5" borderId="76" xfId="40" applyNumberFormat="1" applyFont="1" applyFill="1" applyBorder="1" applyAlignment="1">
      <alignment horizontal="center" vertical="center"/>
    </xf>
    <xf numFmtId="172" fontId="37" fillId="5" borderId="75" xfId="40" applyNumberFormat="1" applyFont="1" applyFill="1" applyBorder="1" applyAlignment="1">
      <alignment horizontal="center" vertical="center"/>
    </xf>
    <xf numFmtId="172" fontId="37" fillId="5" borderId="76" xfId="40" applyNumberFormat="1" applyFont="1" applyFill="1" applyBorder="1" applyAlignment="1">
      <alignment horizontal="center" vertical="center"/>
    </xf>
    <xf numFmtId="0" fontId="210" fillId="5" borderId="6" xfId="39" applyFont="1" applyFill="1" applyBorder="1" applyAlignment="1">
      <alignment vertical="center"/>
    </xf>
    <xf numFmtId="3" fontId="217" fillId="5" borderId="8" xfId="39" applyNumberFormat="1" applyFont="1" applyFill="1" applyBorder="1" applyAlignment="1">
      <alignment horizontal="center" vertical="center"/>
    </xf>
    <xf numFmtId="3" fontId="217" fillId="5" borderId="7" xfId="39" applyNumberFormat="1" applyFont="1" applyFill="1" applyBorder="1" applyAlignment="1">
      <alignment horizontal="center" vertical="center"/>
    </xf>
    <xf numFmtId="3" fontId="217" fillId="5" borderId="9" xfId="39" applyNumberFormat="1" applyFont="1" applyFill="1" applyBorder="1" applyAlignment="1">
      <alignment horizontal="center" vertical="center"/>
    </xf>
    <xf numFmtId="172" fontId="210" fillId="5" borderId="7" xfId="40" applyNumberFormat="1" applyFont="1" applyFill="1" applyBorder="1" applyAlignment="1">
      <alignment horizontal="center" vertical="center"/>
    </xf>
    <xf numFmtId="172" fontId="217" fillId="5" borderId="8" xfId="40" applyNumberFormat="1" applyFont="1" applyFill="1" applyBorder="1" applyAlignment="1">
      <alignment horizontal="center" vertical="center"/>
    </xf>
    <xf numFmtId="172" fontId="217" fillId="5" borderId="9" xfId="40" applyNumberFormat="1" applyFont="1" applyFill="1" applyBorder="1" applyAlignment="1">
      <alignment horizontal="center" vertical="center"/>
    </xf>
    <xf numFmtId="172" fontId="217" fillId="5" borderId="7" xfId="40" applyNumberFormat="1" applyFont="1" applyFill="1" applyBorder="1" applyAlignment="1">
      <alignment horizontal="center" vertical="center"/>
    </xf>
    <xf numFmtId="0" fontId="206" fillId="5" borderId="62" xfId="39" applyFont="1" applyFill="1" applyBorder="1" applyAlignment="1">
      <alignment vertical="center"/>
    </xf>
    <xf numFmtId="3" fontId="37" fillId="5" borderId="62" xfId="39" applyNumberFormat="1" applyFont="1" applyFill="1" applyBorder="1" applyAlignment="1">
      <alignment horizontal="center" vertical="center"/>
    </xf>
    <xf numFmtId="3" fontId="37" fillId="5" borderId="64" xfId="39" applyNumberFormat="1" applyFont="1" applyFill="1" applyBorder="1" applyAlignment="1">
      <alignment horizontal="center" vertical="center"/>
    </xf>
    <xf numFmtId="3" fontId="37" fillId="5" borderId="63" xfId="39" applyNumberFormat="1" applyFont="1" applyFill="1" applyBorder="1" applyAlignment="1">
      <alignment horizontal="center" vertical="center"/>
    </xf>
    <xf numFmtId="172" fontId="206" fillId="5" borderId="62" xfId="53510" applyNumberFormat="1" applyFont="1" applyFill="1" applyBorder="1" applyAlignment="1">
      <alignment horizontal="center" vertical="center"/>
    </xf>
    <xf numFmtId="172" fontId="206" fillId="5" borderId="63" xfId="53510" applyNumberFormat="1" applyFont="1" applyFill="1" applyBorder="1" applyAlignment="1">
      <alignment horizontal="center" vertical="center"/>
    </xf>
    <xf numFmtId="235" fontId="206" fillId="0" borderId="62" xfId="53509" applyNumberFormat="1" applyFont="1" applyFill="1" applyBorder="1" applyAlignment="1">
      <alignment horizontal="center" vertical="center"/>
    </xf>
    <xf numFmtId="235" fontId="206" fillId="0" borderId="63" xfId="53509" applyNumberFormat="1" applyFont="1" applyFill="1" applyBorder="1" applyAlignment="1">
      <alignment horizontal="center" vertical="center"/>
    </xf>
    <xf numFmtId="172" fontId="206" fillId="0" borderId="64" xfId="40" applyNumberFormat="1" applyFont="1" applyFill="1" applyBorder="1" applyAlignment="1">
      <alignment horizontal="center" vertical="center"/>
    </xf>
    <xf numFmtId="172" fontId="206" fillId="0" borderId="63" xfId="40" applyNumberFormat="1" applyFont="1" applyFill="1" applyBorder="1" applyAlignment="1">
      <alignment horizontal="center" vertical="center"/>
    </xf>
    <xf numFmtId="0" fontId="210" fillId="5" borderId="66" xfId="39" applyFont="1" applyFill="1" applyBorder="1" applyAlignment="1">
      <alignment vertical="center"/>
    </xf>
    <xf numFmtId="3" fontId="217" fillId="5" borderId="75" xfId="39" applyNumberFormat="1" applyFont="1" applyFill="1" applyBorder="1" applyAlignment="1">
      <alignment horizontal="center" vertical="center"/>
    </xf>
    <xf numFmtId="3" fontId="217" fillId="5" borderId="76" xfId="39" applyNumberFormat="1" applyFont="1" applyFill="1" applyBorder="1" applyAlignment="1">
      <alignment horizontal="center" vertical="center"/>
    </xf>
    <xf numFmtId="172" fontId="210" fillId="5" borderId="66" xfId="53510" applyNumberFormat="1" applyFont="1" applyFill="1" applyBorder="1" applyAlignment="1">
      <alignment horizontal="center" vertical="center"/>
    </xf>
    <xf numFmtId="172" fontId="210" fillId="5" borderId="76" xfId="53510" applyNumberFormat="1" applyFont="1" applyFill="1" applyBorder="1" applyAlignment="1">
      <alignment horizontal="center" vertical="center"/>
    </xf>
    <xf numFmtId="3" fontId="210" fillId="5" borderId="66" xfId="40" applyNumberFormat="1" applyFont="1" applyFill="1" applyBorder="1" applyAlignment="1">
      <alignment horizontal="center" vertical="center"/>
    </xf>
    <xf numFmtId="3" fontId="210" fillId="5" borderId="76" xfId="40" applyNumberFormat="1" applyFont="1" applyFill="1" applyBorder="1" applyAlignment="1">
      <alignment horizontal="center" vertical="center"/>
    </xf>
    <xf numFmtId="172" fontId="210" fillId="5" borderId="75" xfId="40" applyNumberFormat="1" applyFont="1" applyFill="1" applyBorder="1" applyAlignment="1">
      <alignment horizontal="center" vertical="center"/>
    </xf>
    <xf numFmtId="172" fontId="210" fillId="5" borderId="76" xfId="40" applyNumberFormat="1" applyFont="1" applyFill="1" applyBorder="1" applyAlignment="1">
      <alignment horizontal="center" vertical="center"/>
    </xf>
    <xf numFmtId="0" fontId="34" fillId="3" borderId="76" xfId="39" applyFont="1" applyFill="1" applyBorder="1" applyAlignment="1">
      <alignment horizontal="center"/>
    </xf>
    <xf numFmtId="3" fontId="210" fillId="0" borderId="4" xfId="53509" applyNumberFormat="1" applyFont="1" applyFill="1" applyBorder="1" applyAlignment="1">
      <alignment horizontal="center" vertical="center"/>
    </xf>
    <xf numFmtId="172" fontId="210" fillId="0" borderId="5" xfId="40" applyNumberFormat="1" applyFont="1" applyFill="1" applyBorder="1" applyAlignment="1">
      <alignment horizontal="center" vertical="center"/>
    </xf>
    <xf numFmtId="3" fontId="35" fillId="0" borderId="4" xfId="53509" applyNumberFormat="1" applyFont="1" applyFill="1" applyBorder="1" applyAlignment="1">
      <alignment horizontal="center" vertical="center"/>
    </xf>
    <xf numFmtId="3" fontId="35" fillId="125" borderId="4" xfId="53509" applyNumberFormat="1" applyFont="1" applyFill="1" applyBorder="1" applyAlignment="1">
      <alignment horizontal="center" vertical="center"/>
    </xf>
    <xf numFmtId="172" fontId="37" fillId="125" borderId="5" xfId="40" applyNumberFormat="1" applyFont="1" applyFill="1" applyBorder="1" applyAlignment="1">
      <alignment horizontal="center" vertical="center"/>
    </xf>
    <xf numFmtId="0" fontId="37" fillId="5" borderId="4" xfId="39" applyFont="1" applyFill="1" applyBorder="1" applyAlignment="1">
      <alignment horizontal="left" vertical="center" indent="1"/>
    </xf>
    <xf numFmtId="3" fontId="35" fillId="5" borderId="4" xfId="53509" applyNumberFormat="1" applyFont="1" applyFill="1" applyBorder="1" applyAlignment="1">
      <alignment horizontal="center" vertical="center"/>
    </xf>
    <xf numFmtId="0" fontId="210" fillId="5" borderId="66" xfId="39" applyFont="1" applyFill="1" applyBorder="1" applyAlignment="1">
      <alignment horizontal="left" vertical="center" indent="1"/>
    </xf>
    <xf numFmtId="3" fontId="217" fillId="5" borderId="66" xfId="53509" applyNumberFormat="1" applyFont="1" applyFill="1" applyBorder="1" applyAlignment="1">
      <alignment horizontal="center" vertical="center"/>
    </xf>
    <xf numFmtId="172" fontId="217" fillId="5" borderId="76" xfId="40" applyNumberFormat="1" applyFont="1" applyFill="1" applyBorder="1" applyAlignment="1">
      <alignment horizontal="center" vertical="center"/>
    </xf>
    <xf numFmtId="224" fontId="220" fillId="5" borderId="75" xfId="7828" applyNumberFormat="1" applyFont="1" applyFill="1" applyBorder="1" applyAlignment="1">
      <alignment horizontal="center" vertical="center" wrapText="1"/>
    </xf>
    <xf numFmtId="224" fontId="220" fillId="5" borderId="76" xfId="7828" applyNumberFormat="1" applyFont="1" applyFill="1" applyBorder="1" applyAlignment="1">
      <alignment horizontal="center" vertical="center" wrapText="1"/>
    </xf>
    <xf numFmtId="172" fontId="220" fillId="5" borderId="76" xfId="53510" applyNumberFormat="1" applyFont="1" applyFill="1" applyBorder="1" applyAlignment="1">
      <alignment horizontal="center" vertical="center" wrapText="1"/>
    </xf>
    <xf numFmtId="3" fontId="206" fillId="121" borderId="5" xfId="39" applyNumberFormat="1" applyFont="1" applyFill="1" applyBorder="1" applyAlignment="1">
      <alignment horizontal="center" vertical="center"/>
    </xf>
    <xf numFmtId="3" fontId="210" fillId="121" borderId="4" xfId="39" applyNumberFormat="1" applyFont="1" applyFill="1" applyBorder="1" applyAlignment="1">
      <alignment horizontal="center" vertical="center"/>
    </xf>
    <xf numFmtId="3" fontId="210" fillId="121" borderId="5" xfId="39" applyNumberFormat="1" applyFont="1" applyFill="1" applyBorder="1" applyAlignment="1">
      <alignment horizontal="center" vertical="center"/>
    </xf>
    <xf numFmtId="9" fontId="37" fillId="0" borderId="0" xfId="0" applyNumberFormat="1" applyFont="1" applyAlignment="1">
      <alignment horizontal="center"/>
    </xf>
    <xf numFmtId="9" fontId="37" fillId="0" borderId="5" xfId="0" applyNumberFormat="1" applyFont="1" applyBorder="1" applyAlignment="1">
      <alignment horizontal="center"/>
    </xf>
    <xf numFmtId="178" fontId="206" fillId="0" borderId="75" xfId="53509" applyNumberFormat="1" applyFont="1" applyBorder="1" applyAlignment="1">
      <alignment horizontal="center" vertical="center"/>
    </xf>
    <xf numFmtId="178" fontId="206" fillId="0" borderId="76" xfId="53509" applyNumberFormat="1" applyFont="1" applyBorder="1" applyAlignment="1">
      <alignment horizontal="center" vertical="center"/>
    </xf>
    <xf numFmtId="234" fontId="206" fillId="0" borderId="75" xfId="53509" applyNumberFormat="1" applyFont="1" applyBorder="1" applyAlignment="1">
      <alignment horizontal="center" vertical="center"/>
    </xf>
    <xf numFmtId="234" fontId="206" fillId="0" borderId="76" xfId="53509" applyNumberFormat="1" applyFont="1" applyBorder="1" applyAlignment="1">
      <alignment horizontal="center" vertical="center"/>
    </xf>
    <xf numFmtId="0" fontId="210" fillId="0" borderId="3" xfId="0" applyFont="1" applyBorder="1" applyAlignment="1">
      <alignment vertical="center"/>
    </xf>
    <xf numFmtId="0" fontId="206" fillId="0" borderId="3" xfId="0" applyFont="1" applyBorder="1" applyAlignment="1">
      <alignment vertical="center"/>
    </xf>
    <xf numFmtId="0" fontId="206" fillId="0" borderId="1" xfId="0" applyFont="1" applyBorder="1" applyAlignment="1">
      <alignment vertical="center"/>
    </xf>
    <xf numFmtId="178" fontId="206" fillId="0" borderId="3" xfId="0" applyNumberFormat="1" applyFont="1" applyBorder="1" applyAlignment="1">
      <alignment vertical="center"/>
    </xf>
    <xf numFmtId="0" fontId="206" fillId="0" borderId="3" xfId="0" applyFont="1" applyBorder="1" applyAlignment="1">
      <alignment vertical="center" wrapText="1"/>
    </xf>
    <xf numFmtId="216" fontId="206" fillId="0" borderId="64" xfId="0" applyNumberFormat="1" applyFont="1" applyBorder="1" applyAlignment="1">
      <alignment horizontal="center" vertical="center"/>
    </xf>
    <xf numFmtId="216" fontId="206" fillId="0" borderId="63" xfId="0" applyNumberFormat="1" applyFont="1" applyBorder="1" applyAlignment="1">
      <alignment horizontal="center" vertical="center"/>
    </xf>
    <xf numFmtId="169" fontId="206" fillId="0" borderId="5" xfId="53510" applyNumberFormat="1" applyFont="1" applyBorder="1" applyAlignment="1">
      <alignment horizontal="center" vertical="center"/>
    </xf>
    <xf numFmtId="169" fontId="206" fillId="0" borderId="63" xfId="53510" applyNumberFormat="1" applyFont="1" applyBorder="1" applyAlignment="1">
      <alignment horizontal="center" vertical="center"/>
    </xf>
    <xf numFmtId="3" fontId="206" fillId="0" borderId="0" xfId="0" applyNumberFormat="1" applyFont="1" applyAlignment="1">
      <alignment horizontal="center" vertical="center"/>
    </xf>
    <xf numFmtId="3" fontId="206" fillId="0" borderId="5" xfId="0" applyNumberFormat="1" applyFont="1" applyBorder="1" applyAlignment="1">
      <alignment horizontal="center" vertical="center"/>
    </xf>
    <xf numFmtId="178" fontId="206" fillId="0" borderId="60" xfId="0" applyNumberFormat="1" applyFont="1" applyBorder="1" applyAlignment="1">
      <alignment horizontal="center" vertical="center"/>
    </xf>
    <xf numFmtId="178" fontId="206" fillId="0" borderId="67" xfId="0" applyNumberFormat="1" applyFont="1" applyBorder="1" applyAlignment="1">
      <alignment horizontal="center" vertical="center"/>
    </xf>
    <xf numFmtId="3" fontId="215" fillId="0" borderId="76" xfId="0" applyNumberFormat="1" applyFont="1" applyBorder="1" applyAlignment="1">
      <alignment horizontal="center" vertical="center" wrapText="1"/>
    </xf>
    <xf numFmtId="1" fontId="34" fillId="3" borderId="75" xfId="45" quotePrefix="1" applyNumberFormat="1" applyFont="1" applyFill="1" applyBorder="1" applyAlignment="1">
      <alignment horizontal="center" vertical="center"/>
    </xf>
    <xf numFmtId="1" fontId="34" fillId="3" borderId="76" xfId="45" quotePrefix="1" applyNumberFormat="1" applyFont="1" applyFill="1" applyBorder="1" applyAlignment="1">
      <alignment horizontal="center" vertical="center"/>
    </xf>
    <xf numFmtId="0" fontId="34" fillId="3" borderId="75" xfId="44" applyFont="1" applyFill="1" applyBorder="1" applyAlignment="1">
      <alignment horizontal="center"/>
    </xf>
    <xf numFmtId="0" fontId="34" fillId="3" borderId="76" xfId="44" applyFont="1" applyFill="1" applyBorder="1" applyAlignment="1">
      <alignment horizontal="center"/>
    </xf>
    <xf numFmtId="0" fontId="34" fillId="3" borderId="66" xfId="44" applyFont="1" applyFill="1" applyBorder="1" applyAlignment="1">
      <alignment horizontal="center" vertical="center"/>
    </xf>
    <xf numFmtId="0" fontId="34" fillId="3" borderId="76" xfId="44" applyFont="1" applyFill="1" applyBorder="1" applyAlignment="1">
      <alignment horizontal="center" vertical="center"/>
    </xf>
    <xf numFmtId="222" fontId="35" fillId="0" borderId="0" xfId="5" applyNumberFormat="1" applyFont="1" applyBorder="1" applyAlignment="1">
      <alignment horizontal="center" vertical="center"/>
    </xf>
    <xf numFmtId="172" fontId="36" fillId="0" borderId="7" xfId="47" applyNumberFormat="1" applyFont="1" applyBorder="1" applyAlignment="1">
      <alignment horizontal="center" vertical="center"/>
    </xf>
    <xf numFmtId="172" fontId="36" fillId="0" borderId="9" xfId="47" applyNumberFormat="1" applyFont="1" applyBorder="1" applyAlignment="1">
      <alignment horizontal="center" vertical="center"/>
    </xf>
    <xf numFmtId="222" fontId="36" fillId="0" borderId="0" xfId="5" applyNumberFormat="1" applyFont="1" applyBorder="1" applyAlignment="1">
      <alignment horizontal="center" vertical="center"/>
    </xf>
    <xf numFmtId="172" fontId="36" fillId="0" borderId="0" xfId="53521" applyNumberFormat="1" applyFont="1" applyBorder="1" applyAlignment="1">
      <alignment horizontal="center" vertical="center"/>
    </xf>
    <xf numFmtId="0" fontId="36" fillId="0" borderId="75" xfId="50040" applyFont="1" applyBorder="1" applyAlignment="1">
      <alignment vertical="center"/>
    </xf>
    <xf numFmtId="0" fontId="36" fillId="0" borderId="6" xfId="50040" applyFont="1" applyBorder="1" applyAlignment="1">
      <alignment vertical="center"/>
    </xf>
    <xf numFmtId="0" fontId="36" fillId="0" borderId="8" xfId="50040" applyFont="1" applyBorder="1" applyAlignment="1">
      <alignment vertical="center"/>
    </xf>
    <xf numFmtId="0" fontId="34" fillId="3" borderId="65" xfId="50040" applyFont="1" applyFill="1" applyBorder="1" applyAlignment="1">
      <alignment horizontal="left" vertical="top"/>
    </xf>
    <xf numFmtId="1" fontId="34" fillId="3" borderId="66" xfId="45" quotePrefix="1" applyNumberFormat="1" applyFont="1" applyFill="1" applyBorder="1" applyAlignment="1">
      <alignment horizontal="center" vertical="center"/>
    </xf>
    <xf numFmtId="0" fontId="35" fillId="0" borderId="3" xfId="50040" applyFont="1" applyBorder="1" applyAlignment="1">
      <alignment vertical="center"/>
    </xf>
    <xf numFmtId="222" fontId="35" fillId="0" borderId="5" xfId="5" applyNumberFormat="1" applyFont="1" applyBorder="1" applyAlignment="1">
      <alignment horizontal="center" vertical="center"/>
    </xf>
    <xf numFmtId="0" fontId="36" fillId="0" borderId="64" xfId="50040" applyFont="1" applyBorder="1" applyAlignment="1">
      <alignment vertical="center"/>
    </xf>
    <xf numFmtId="172" fontId="35" fillId="0" borderId="75" xfId="47" applyNumberFormat="1" applyFont="1" applyBorder="1" applyAlignment="1">
      <alignment horizontal="center" vertical="center"/>
    </xf>
    <xf numFmtId="172" fontId="35" fillId="0" borderId="76" xfId="47" applyNumberFormat="1" applyFont="1" applyBorder="1" applyAlignment="1">
      <alignment horizontal="center" vertical="center"/>
    </xf>
    <xf numFmtId="222" fontId="35" fillId="0" borderId="66" xfId="5" applyNumberFormat="1" applyFont="1" applyBorder="1" applyAlignment="1">
      <alignment horizontal="center" vertical="center"/>
    </xf>
    <xf numFmtId="222" fontId="35" fillId="0" borderId="76" xfId="5" applyNumberFormat="1" applyFont="1" applyBorder="1" applyAlignment="1">
      <alignment horizontal="center" vertical="center"/>
    </xf>
    <xf numFmtId="3" fontId="36" fillId="0" borderId="7" xfId="53521" applyNumberFormat="1" applyFont="1" applyBorder="1" applyAlignment="1">
      <alignment horizontal="center" vertical="center"/>
    </xf>
    <xf numFmtId="3" fontId="36" fillId="0" borderId="9" xfId="53521" applyNumberFormat="1" applyFont="1" applyBorder="1" applyAlignment="1">
      <alignment horizontal="center" vertical="center"/>
    </xf>
    <xf numFmtId="0" fontId="217" fillId="5" borderId="4" xfId="53515" applyFont="1" applyFill="1" applyBorder="1" applyAlignment="1">
      <alignment vertical="center"/>
    </xf>
    <xf numFmtId="0" fontId="216" fillId="5" borderId="0" xfId="0" applyFont="1" applyFill="1"/>
    <xf numFmtId="174" fontId="215" fillId="5" borderId="0" xfId="7828" applyNumberFormat="1" applyFont="1" applyFill="1" applyBorder="1" applyAlignment="1">
      <alignment vertical="center"/>
    </xf>
    <xf numFmtId="172" fontId="215" fillId="5" borderId="0" xfId="53510" applyNumberFormat="1" applyFont="1" applyFill="1" applyBorder="1" applyAlignment="1">
      <alignment vertical="center"/>
    </xf>
    <xf numFmtId="172" fontId="220" fillId="5" borderId="75" xfId="53510" applyNumberFormat="1" applyFont="1" applyFill="1" applyBorder="1" applyAlignment="1">
      <alignment horizontal="center" vertical="center" wrapText="1"/>
    </xf>
    <xf numFmtId="0" fontId="216" fillId="5" borderId="75" xfId="0" applyFont="1" applyFill="1" applyBorder="1"/>
    <xf numFmtId="0" fontId="20" fillId="0" borderId="77" xfId="0" applyFont="1" applyBorder="1"/>
    <xf numFmtId="172" fontId="215" fillId="5" borderId="79" xfId="53510" applyNumberFormat="1" applyFont="1" applyFill="1" applyBorder="1" applyAlignment="1">
      <alignment vertical="center"/>
    </xf>
    <xf numFmtId="172" fontId="215" fillId="5" borderId="79" xfId="53510" applyNumberFormat="1" applyFont="1" applyFill="1" applyBorder="1" applyAlignment="1">
      <alignment horizontal="center" vertical="center" wrapText="1"/>
    </xf>
    <xf numFmtId="172" fontId="220" fillId="5" borderId="79" xfId="53510" applyNumberFormat="1" applyFont="1" applyFill="1" applyBorder="1" applyAlignment="1">
      <alignment horizontal="center" vertical="center" wrapText="1"/>
    </xf>
    <xf numFmtId="0" fontId="216" fillId="5" borderId="79" xfId="0" applyFont="1" applyFill="1" applyBorder="1"/>
    <xf numFmtId="224" fontId="215" fillId="5" borderId="79" xfId="7828" applyNumberFormat="1" applyFont="1" applyFill="1" applyBorder="1" applyAlignment="1">
      <alignment horizontal="center" vertical="center" wrapText="1"/>
    </xf>
    <xf numFmtId="224" fontId="220" fillId="5" borderId="79" xfId="7828" applyNumberFormat="1" applyFont="1" applyFill="1" applyBorder="1" applyAlignment="1">
      <alignment horizontal="center" vertical="center" wrapText="1"/>
    </xf>
    <xf numFmtId="174" fontId="215" fillId="5" borderId="79" xfId="7828" applyNumberFormat="1" applyFont="1" applyFill="1" applyBorder="1" applyAlignment="1">
      <alignment vertical="center"/>
    </xf>
    <xf numFmtId="0" fontId="220" fillId="5" borderId="78" xfId="7828" applyNumberFormat="1" applyFont="1" applyFill="1" applyBorder="1" applyAlignment="1">
      <alignment horizontal="left" vertical="center"/>
    </xf>
    <xf numFmtId="0" fontId="216" fillId="5" borderId="78" xfId="7828" applyNumberFormat="1" applyFont="1" applyFill="1" applyBorder="1" applyAlignment="1">
      <alignment horizontal="left" vertical="center"/>
    </xf>
    <xf numFmtId="0" fontId="215" fillId="5" borderId="78" xfId="7828" applyNumberFormat="1" applyFont="1" applyFill="1" applyBorder="1" applyAlignment="1">
      <alignment horizontal="left" vertical="center" wrapText="1"/>
    </xf>
    <xf numFmtId="0" fontId="216" fillId="5" borderId="78" xfId="7828" applyNumberFormat="1" applyFont="1" applyFill="1" applyBorder="1" applyAlignment="1">
      <alignment horizontal="left" vertical="center" wrapText="1"/>
    </xf>
    <xf numFmtId="0" fontId="222" fillId="5" borderId="78" xfId="7828" applyNumberFormat="1" applyFont="1" applyFill="1" applyBorder="1" applyAlignment="1">
      <alignment horizontal="left" vertical="center"/>
    </xf>
    <xf numFmtId="0" fontId="222" fillId="5" borderId="80" xfId="7828" applyNumberFormat="1" applyFont="1" applyFill="1" applyBorder="1" applyAlignment="1">
      <alignment horizontal="left" vertical="center"/>
    </xf>
    <xf numFmtId="17" fontId="221" fillId="3" borderId="81" xfId="3" quotePrefix="1" applyNumberFormat="1" applyFont="1" applyFill="1" applyBorder="1" applyAlignment="1">
      <alignment horizontal="center" vertical="center"/>
    </xf>
    <xf numFmtId="17" fontId="221" fillId="3" borderId="84" xfId="3" quotePrefix="1" applyNumberFormat="1" applyFont="1" applyFill="1" applyBorder="1" applyAlignment="1">
      <alignment horizontal="center" vertical="center"/>
    </xf>
    <xf numFmtId="1" fontId="221" fillId="3" borderId="77" xfId="24" quotePrefix="1" applyNumberFormat="1" applyFont="1" applyFill="1" applyBorder="1" applyAlignment="1">
      <alignment horizontal="center" vertical="center"/>
    </xf>
    <xf numFmtId="1" fontId="221" fillId="3" borderId="85" xfId="24" quotePrefix="1" applyNumberFormat="1" applyFont="1" applyFill="1" applyBorder="1" applyAlignment="1">
      <alignment horizontal="center" vertical="center"/>
    </xf>
    <xf numFmtId="14" fontId="218" fillId="3" borderId="77" xfId="37" applyNumberFormat="1" applyFont="1" applyFill="1" applyBorder="1" applyAlignment="1">
      <alignment horizontal="center" vertical="center"/>
    </xf>
    <xf numFmtId="14" fontId="218" fillId="3" borderId="85" xfId="37" applyNumberFormat="1" applyFont="1" applyFill="1" applyBorder="1" applyAlignment="1">
      <alignment horizontal="center" vertical="center"/>
    </xf>
    <xf numFmtId="14" fontId="218" fillId="3" borderId="84" xfId="37" applyNumberFormat="1" applyFont="1" applyFill="1" applyBorder="1" applyAlignment="1">
      <alignment horizontal="center" vertical="center"/>
    </xf>
    <xf numFmtId="0" fontId="218" fillId="3" borderId="81" xfId="53515" applyFont="1" applyFill="1" applyBorder="1" applyAlignment="1" applyProtection="1">
      <alignment horizontal="center" vertical="center"/>
      <protection locked="0"/>
    </xf>
    <xf numFmtId="172" fontId="215" fillId="5" borderId="86" xfId="53510" applyNumberFormat="1" applyFont="1" applyFill="1" applyBorder="1" applyAlignment="1">
      <alignment vertical="center"/>
    </xf>
    <xf numFmtId="172" fontId="215" fillId="5" borderId="86" xfId="53510" applyNumberFormat="1" applyFont="1" applyFill="1" applyBorder="1" applyAlignment="1">
      <alignment horizontal="center" vertical="center" wrapText="1"/>
    </xf>
    <xf numFmtId="172" fontId="220" fillId="5" borderId="86" xfId="53510" applyNumberFormat="1" applyFont="1" applyFill="1" applyBorder="1" applyAlignment="1">
      <alignment horizontal="center" vertical="center" wrapText="1"/>
    </xf>
    <xf numFmtId="172" fontId="220" fillId="5" borderId="84" xfId="53510" applyNumberFormat="1" applyFont="1" applyFill="1" applyBorder="1" applyAlignment="1">
      <alignment horizontal="center" vertical="center" wrapText="1"/>
    </xf>
    <xf numFmtId="172" fontId="2" fillId="0" borderId="0" xfId="0" applyNumberFormat="1" applyFont="1"/>
    <xf numFmtId="0" fontId="210" fillId="5" borderId="0" xfId="39" applyFont="1" applyFill="1" applyAlignment="1">
      <alignment vertical="center"/>
    </xf>
    <xf numFmtId="172" fontId="210" fillId="5" borderId="0" xfId="53510" applyNumberFormat="1" applyFont="1" applyFill="1" applyBorder="1" applyAlignment="1">
      <alignment horizontal="center" vertical="center"/>
    </xf>
    <xf numFmtId="3" fontId="210" fillId="5" borderId="0" xfId="40" applyNumberFormat="1" applyFont="1" applyFill="1" applyBorder="1" applyAlignment="1">
      <alignment horizontal="center" vertical="center"/>
    </xf>
    <xf numFmtId="172" fontId="210" fillId="5" borderId="0" xfId="40" applyNumberFormat="1" applyFont="1" applyFill="1" applyBorder="1" applyAlignment="1">
      <alignment horizontal="center" vertical="center"/>
    </xf>
    <xf numFmtId="0" fontId="210" fillId="5" borderId="0" xfId="39" applyFont="1" applyFill="1" applyAlignment="1">
      <alignment horizontal="left" vertical="center" indent="1"/>
    </xf>
    <xf numFmtId="3" fontId="217" fillId="5" borderId="0" xfId="53509" applyNumberFormat="1" applyFont="1" applyFill="1" applyBorder="1" applyAlignment="1">
      <alignment horizontal="center" vertical="center"/>
    </xf>
    <xf numFmtId="172" fontId="217" fillId="5" borderId="0" xfId="40" applyNumberFormat="1" applyFont="1" applyFill="1" applyBorder="1" applyAlignment="1">
      <alignment horizontal="center" vertical="center"/>
    </xf>
    <xf numFmtId="172" fontId="217" fillId="120" borderId="0" xfId="40" applyNumberFormat="1" applyFont="1" applyFill="1" applyBorder="1" applyAlignment="1">
      <alignment horizontal="center" vertical="center"/>
    </xf>
    <xf numFmtId="172" fontId="217" fillId="121" borderId="0" xfId="40" applyNumberFormat="1" applyFont="1" applyFill="1" applyBorder="1" applyAlignment="1">
      <alignment horizontal="center" vertical="center"/>
    </xf>
    <xf numFmtId="10" fontId="35" fillId="0" borderId="4" xfId="25" applyNumberFormat="1" applyFont="1" applyBorder="1" applyAlignment="1">
      <alignment horizontal="center"/>
    </xf>
    <xf numFmtId="10" fontId="35" fillId="0" borderId="0" xfId="25" applyNumberFormat="1" applyFont="1" applyBorder="1" applyAlignment="1">
      <alignment horizontal="center"/>
    </xf>
    <xf numFmtId="10" fontId="35" fillId="0" borderId="5" xfId="25" applyNumberFormat="1" applyFont="1" applyBorder="1" applyAlignment="1">
      <alignment horizontal="center"/>
    </xf>
    <xf numFmtId="1" fontId="277" fillId="3" borderId="66" xfId="24" quotePrefix="1" applyNumberFormat="1" applyFont="1" applyFill="1" applyBorder="1" applyAlignment="1">
      <alignment horizontal="center" vertical="center"/>
    </xf>
    <xf numFmtId="1" fontId="277" fillId="3" borderId="60" xfId="24" quotePrefix="1" applyNumberFormat="1" applyFont="1" applyFill="1" applyBorder="1" applyAlignment="1">
      <alignment horizontal="center" vertical="center"/>
    </xf>
    <xf numFmtId="1" fontId="277" fillId="3" borderId="67" xfId="24" quotePrefix="1" applyNumberFormat="1" applyFont="1" applyFill="1" applyBorder="1" applyAlignment="1">
      <alignment horizontal="center" vertical="center"/>
    </xf>
    <xf numFmtId="172" fontId="206" fillId="0" borderId="0" xfId="53510" quotePrefix="1" applyNumberFormat="1" applyFont="1" applyBorder="1" applyAlignment="1">
      <alignment horizontal="center" vertical="center"/>
    </xf>
    <xf numFmtId="0" fontId="277" fillId="3" borderId="63" xfId="0" applyFont="1" applyFill="1" applyBorder="1" applyAlignment="1">
      <alignment horizontal="center" vertical="center"/>
    </xf>
    <xf numFmtId="0" fontId="279" fillId="3" borderId="66" xfId="0" applyFont="1" applyFill="1" applyBorder="1" applyAlignment="1">
      <alignment horizontal="center" vertical="center"/>
    </xf>
    <xf numFmtId="0" fontId="279" fillId="3" borderId="60" xfId="0" applyFont="1" applyFill="1" applyBorder="1" applyAlignment="1">
      <alignment horizontal="center" vertical="center"/>
    </xf>
    <xf numFmtId="0" fontId="279" fillId="3" borderId="67" xfId="0" applyFont="1" applyFill="1" applyBorder="1" applyAlignment="1">
      <alignment horizontal="center" vertical="center"/>
    </xf>
    <xf numFmtId="0" fontId="280" fillId="3" borderId="66" xfId="0" applyFont="1" applyFill="1" applyBorder="1" applyAlignment="1">
      <alignment horizontal="center" vertical="center"/>
    </xf>
    <xf numFmtId="0" fontId="280" fillId="3" borderId="67" xfId="0" applyFont="1" applyFill="1" applyBorder="1" applyAlignment="1">
      <alignment horizontal="center" vertical="center"/>
    </xf>
    <xf numFmtId="0" fontId="279" fillId="3" borderId="60" xfId="0" quotePrefix="1" applyFont="1" applyFill="1" applyBorder="1" applyAlignment="1">
      <alignment horizontal="center" vertical="center"/>
    </xf>
    <xf numFmtId="0" fontId="279" fillId="3" borderId="67" xfId="0" quotePrefix="1" applyFont="1" applyFill="1" applyBorder="1" applyAlignment="1">
      <alignment horizontal="center" vertical="center"/>
    </xf>
    <xf numFmtId="0" fontId="280" fillId="3" borderId="1" xfId="0" quotePrefix="1" applyFont="1" applyFill="1" applyBorder="1" applyAlignment="1">
      <alignment horizontal="center"/>
    </xf>
    <xf numFmtId="0" fontId="223" fillId="123" borderId="9" xfId="0" quotePrefix="1" applyFont="1" applyFill="1" applyBorder="1" applyAlignment="1">
      <alignment horizontal="center" vertical="center" wrapText="1"/>
    </xf>
    <xf numFmtId="0" fontId="206" fillId="5" borderId="4" xfId="0" applyFont="1" applyFill="1" applyBorder="1"/>
    <xf numFmtId="222" fontId="35" fillId="5" borderId="4" xfId="14" applyNumberFormat="1" applyFont="1" applyFill="1" applyBorder="1" applyAlignment="1">
      <alignment horizontal="center" vertical="center"/>
    </xf>
    <xf numFmtId="222" fontId="35" fillId="5" borderId="0" xfId="14" applyNumberFormat="1" applyFont="1" applyFill="1" applyAlignment="1">
      <alignment horizontal="center" vertical="center"/>
    </xf>
    <xf numFmtId="222" fontId="35" fillId="5" borderId="5" xfId="14" applyNumberFormat="1" applyFont="1" applyFill="1" applyBorder="1" applyAlignment="1">
      <alignment horizontal="center" vertical="center"/>
    </xf>
    <xf numFmtId="0" fontId="206" fillId="5" borderId="14" xfId="0" applyFont="1" applyFill="1" applyBorder="1"/>
    <xf numFmtId="0" fontId="210" fillId="5" borderId="66" xfId="0" applyFont="1" applyFill="1" applyBorder="1"/>
    <xf numFmtId="222" fontId="36" fillId="5" borderId="8" xfId="14" applyNumberFormat="1" applyFont="1" applyFill="1" applyBorder="1" applyAlignment="1">
      <alignment horizontal="center" vertical="center"/>
    </xf>
    <xf numFmtId="222" fontId="36" fillId="5" borderId="7" xfId="14" applyNumberFormat="1" applyFont="1" applyFill="1" applyBorder="1" applyAlignment="1">
      <alignment horizontal="center" vertical="center"/>
    </xf>
    <xf numFmtId="222" fontId="36" fillId="5" borderId="9" xfId="14" applyNumberFormat="1" applyFont="1" applyFill="1" applyBorder="1" applyAlignment="1">
      <alignment horizontal="center" vertical="center"/>
    </xf>
    <xf numFmtId="1" fontId="35" fillId="5" borderId="4" xfId="14" applyNumberFormat="1" applyFont="1" applyFill="1" applyBorder="1" applyAlignment="1">
      <alignment horizontal="center" vertical="center"/>
    </xf>
    <xf numFmtId="1" fontId="35" fillId="5" borderId="5" xfId="14" applyNumberFormat="1" applyFont="1" applyFill="1" applyBorder="1" applyAlignment="1">
      <alignment horizontal="center" vertical="center"/>
    </xf>
    <xf numFmtId="1" fontId="35" fillId="5" borderId="66" xfId="14" applyNumberFormat="1" applyFont="1" applyFill="1" applyBorder="1" applyAlignment="1">
      <alignment horizontal="center" vertical="center"/>
    </xf>
    <xf numFmtId="1" fontId="35" fillId="5" borderId="67" xfId="14" applyNumberFormat="1" applyFont="1" applyFill="1" applyBorder="1" applyAlignment="1">
      <alignment horizontal="center" vertical="center"/>
    </xf>
    <xf numFmtId="179" fontId="34" fillId="3" borderId="0" xfId="13" quotePrefix="1" applyNumberFormat="1" applyFont="1" applyFill="1" applyAlignment="1">
      <alignment horizontal="center"/>
    </xf>
    <xf numFmtId="179" fontId="34" fillId="3" borderId="5" xfId="13" quotePrefix="1" applyNumberFormat="1" applyFont="1" applyFill="1" applyBorder="1" applyAlignment="1">
      <alignment horizontal="center"/>
    </xf>
    <xf numFmtId="223" fontId="35" fillId="0" borderId="4" xfId="14" applyNumberFormat="1" applyFont="1" applyBorder="1" applyAlignment="1">
      <alignment horizontal="center" vertical="center"/>
    </xf>
    <xf numFmtId="223" fontId="35" fillId="0" borderId="0" xfId="14" applyNumberFormat="1" applyFont="1" applyAlignment="1">
      <alignment horizontal="center" vertical="center"/>
    </xf>
    <xf numFmtId="223" fontId="35" fillId="0" borderId="5" xfId="14" applyNumberFormat="1" applyFont="1" applyBorder="1" applyAlignment="1">
      <alignment horizontal="center" vertical="center"/>
    </xf>
    <xf numFmtId="17" fontId="34" fillId="4" borderId="66" xfId="39" quotePrefix="1" applyNumberFormat="1" applyFont="1" applyFill="1" applyBorder="1" applyAlignment="1">
      <alignment horizontal="center"/>
    </xf>
    <xf numFmtId="0" fontId="34" fillId="4" borderId="75" xfId="39" quotePrefix="1" applyFont="1" applyFill="1" applyBorder="1" applyAlignment="1">
      <alignment horizontal="center"/>
    </xf>
    <xf numFmtId="0" fontId="34" fillId="4" borderId="76" xfId="39" quotePrefix="1" applyFont="1" applyFill="1" applyBorder="1" applyAlignment="1">
      <alignment horizontal="center"/>
    </xf>
    <xf numFmtId="0" fontId="36" fillId="2" borderId="0" xfId="0" applyFont="1" applyFill="1" applyAlignment="1">
      <alignment horizontal="left" vertical="center"/>
    </xf>
    <xf numFmtId="172" fontId="36" fillId="0" borderId="0" xfId="0" applyNumberFormat="1" applyFont="1" applyAlignment="1">
      <alignment horizontal="center" vertical="center"/>
    </xf>
    <xf numFmtId="222" fontId="36" fillId="0" borderId="76" xfId="53506" applyNumberFormat="1" applyFont="1" applyBorder="1" applyAlignment="1">
      <alignment horizontal="center" vertical="center"/>
    </xf>
    <xf numFmtId="222" fontId="36" fillId="0" borderId="75" xfId="53506" applyNumberFormat="1" applyFont="1" applyBorder="1" applyAlignment="1">
      <alignment horizontal="center" vertical="center"/>
    </xf>
    <xf numFmtId="222" fontId="35" fillId="126" borderId="0" xfId="53506" applyNumberFormat="1" applyFont="1" applyFill="1" applyBorder="1" applyAlignment="1">
      <alignment horizontal="center" vertical="center"/>
    </xf>
    <xf numFmtId="222" fontId="35" fillId="126" borderId="5" xfId="53506" applyNumberFormat="1" applyFont="1" applyFill="1" applyBorder="1" applyAlignment="1">
      <alignment horizontal="center" vertical="center"/>
    </xf>
    <xf numFmtId="223" fontId="35" fillId="126" borderId="0" xfId="53506" applyNumberFormat="1" applyFont="1" applyFill="1" applyAlignment="1">
      <alignment horizontal="center" vertical="center"/>
    </xf>
    <xf numFmtId="223" fontId="35" fillId="126" borderId="5" xfId="53506" applyNumberFormat="1" applyFont="1" applyFill="1" applyBorder="1" applyAlignment="1">
      <alignment horizontal="center" vertical="center"/>
    </xf>
    <xf numFmtId="222" fontId="35" fillId="126" borderId="0" xfId="53506" applyNumberFormat="1" applyFont="1" applyFill="1" applyAlignment="1">
      <alignment horizontal="center" vertical="center"/>
    </xf>
    <xf numFmtId="223" fontId="35" fillId="126" borderId="7" xfId="53506" applyNumberFormat="1" applyFont="1" applyFill="1" applyBorder="1" applyAlignment="1">
      <alignment horizontal="center" vertical="center"/>
    </xf>
    <xf numFmtId="223" fontId="35" fillId="126" borderId="9" xfId="53506" applyNumberFormat="1" applyFont="1" applyFill="1" applyBorder="1" applyAlignment="1">
      <alignment horizontal="center" vertical="center"/>
    </xf>
    <xf numFmtId="231" fontId="35" fillId="126" borderId="75" xfId="53506" applyNumberFormat="1" applyFont="1" applyFill="1" applyBorder="1" applyAlignment="1">
      <alignment horizontal="center" vertical="center"/>
    </xf>
    <xf numFmtId="231" fontId="35" fillId="126" borderId="76" xfId="53506" applyNumberFormat="1" applyFont="1" applyFill="1" applyBorder="1" applyAlignment="1">
      <alignment horizontal="center" vertical="center"/>
    </xf>
    <xf numFmtId="231" fontId="35" fillId="126" borderId="0" xfId="53506" applyNumberFormat="1" applyFont="1" applyFill="1" applyAlignment="1">
      <alignment horizontal="center" vertical="center"/>
    </xf>
    <xf numFmtId="231" fontId="35" fillId="126" borderId="5" xfId="53506" applyNumberFormat="1" applyFont="1" applyFill="1" applyBorder="1" applyAlignment="1">
      <alignment horizontal="center" vertical="center"/>
    </xf>
    <xf numFmtId="232" fontId="35" fillId="126" borderId="64" xfId="53510" applyNumberFormat="1" applyFont="1" applyFill="1" applyBorder="1" applyAlignment="1">
      <alignment horizontal="center" vertical="center"/>
    </xf>
    <xf numFmtId="232" fontId="35" fillId="126" borderId="63" xfId="53510" applyNumberFormat="1" applyFont="1" applyFill="1" applyBorder="1" applyAlignment="1">
      <alignment horizontal="center" vertical="center"/>
    </xf>
    <xf numFmtId="222" fontId="35" fillId="126" borderId="64" xfId="53506" applyNumberFormat="1" applyFont="1" applyFill="1" applyBorder="1" applyAlignment="1">
      <alignment horizontal="center" vertical="center"/>
    </xf>
    <xf numFmtId="222" fontId="35" fillId="126" borderId="63" xfId="53506" applyNumberFormat="1" applyFont="1" applyFill="1" applyBorder="1" applyAlignment="1">
      <alignment horizontal="center" vertical="center"/>
    </xf>
    <xf numFmtId="172" fontId="35" fillId="126" borderId="0" xfId="53510" applyNumberFormat="1" applyFont="1" applyFill="1" applyAlignment="1">
      <alignment horizontal="center" vertical="center" wrapText="1" readingOrder="1"/>
    </xf>
    <xf numFmtId="172" fontId="35" fillId="126" borderId="5" xfId="53510" applyNumberFormat="1" applyFont="1" applyFill="1" applyBorder="1" applyAlignment="1">
      <alignment horizontal="center" vertical="center" wrapText="1" readingOrder="1"/>
    </xf>
    <xf numFmtId="232" fontId="35" fillId="126" borderId="0" xfId="53510" applyNumberFormat="1" applyFont="1" applyFill="1" applyAlignment="1">
      <alignment horizontal="center" vertical="center"/>
    </xf>
    <xf numFmtId="232" fontId="35" fillId="126" borderId="5" xfId="53510" applyNumberFormat="1" applyFont="1" applyFill="1" applyBorder="1" applyAlignment="1">
      <alignment horizontal="center" vertical="center"/>
    </xf>
    <xf numFmtId="222" fontId="35" fillId="126" borderId="75" xfId="53506" applyNumberFormat="1" applyFont="1" applyFill="1" applyBorder="1" applyAlignment="1">
      <alignment horizontal="center" vertical="center"/>
    </xf>
    <xf numFmtId="222" fontId="35" fillId="126" borderId="76" xfId="53506" applyNumberFormat="1" applyFont="1" applyFill="1" applyBorder="1" applyAlignment="1">
      <alignment horizontal="center" vertical="center"/>
    </xf>
    <xf numFmtId="1" fontId="34" fillId="3" borderId="75" xfId="14" applyNumberFormat="1" applyFont="1" applyFill="1" applyBorder="1" applyAlignment="1">
      <alignment horizontal="center" vertical="center"/>
    </xf>
    <xf numFmtId="10" fontId="35" fillId="0" borderId="7" xfId="53496" applyNumberFormat="1" applyFont="1" applyFill="1" applyBorder="1" applyAlignment="1">
      <alignment horizontal="center" vertical="center"/>
    </xf>
    <xf numFmtId="10" fontId="35" fillId="0" borderId="9" xfId="53496" applyNumberFormat="1" applyFont="1" applyFill="1" applyBorder="1" applyAlignment="1">
      <alignment horizontal="center"/>
    </xf>
    <xf numFmtId="10" fontId="35" fillId="0" borderId="8" xfId="53434" applyNumberFormat="1" applyFont="1" applyFill="1" applyBorder="1" applyAlignment="1">
      <alignment horizontal="center"/>
    </xf>
    <xf numFmtId="10" fontId="35" fillId="0" borderId="7" xfId="53434" applyNumberFormat="1" applyFont="1" applyFill="1" applyBorder="1" applyAlignment="1">
      <alignment horizontal="center"/>
    </xf>
    <xf numFmtId="10" fontId="35" fillId="0" borderId="9" xfId="53434" applyNumberFormat="1" applyFont="1" applyFill="1" applyBorder="1" applyAlignment="1">
      <alignment horizontal="center"/>
    </xf>
    <xf numFmtId="1" fontId="34" fillId="3" borderId="5" xfId="0" applyNumberFormat="1" applyFont="1" applyFill="1" applyBorder="1" applyAlignment="1">
      <alignment horizontal="center" vertical="center"/>
    </xf>
    <xf numFmtId="1" fontId="34" fillId="3" borderId="76" xfId="0" applyNumberFormat="1" applyFont="1" applyFill="1" applyBorder="1" applyAlignment="1">
      <alignment horizontal="center" vertical="center"/>
    </xf>
    <xf numFmtId="3" fontId="210" fillId="120" borderId="4" xfId="39" applyNumberFormat="1" applyFont="1" applyFill="1" applyBorder="1" applyAlignment="1">
      <alignment horizontal="center" vertical="center"/>
    </xf>
    <xf numFmtId="3" fontId="206" fillId="120" borderId="4" xfId="39" applyNumberFormat="1" applyFont="1" applyFill="1" applyBorder="1" applyAlignment="1">
      <alignment horizontal="center" vertical="center"/>
    </xf>
    <xf numFmtId="3" fontId="206" fillId="120" borderId="5" xfId="39" applyNumberFormat="1" applyFont="1" applyFill="1" applyBorder="1" applyAlignment="1">
      <alignment horizontal="center" vertical="center"/>
    </xf>
    <xf numFmtId="0" fontId="20" fillId="0" borderId="0" xfId="0" quotePrefix="1" applyFont="1"/>
    <xf numFmtId="0" fontId="35" fillId="5" borderId="4" xfId="0" quotePrefix="1" applyFont="1" applyFill="1" applyBorder="1"/>
    <xf numFmtId="0" fontId="35" fillId="5" borderId="0" xfId="0" quotePrefix="1" applyFont="1" applyFill="1"/>
    <xf numFmtId="0" fontId="221" fillId="3" borderId="77" xfId="24" quotePrefix="1" applyNumberFormat="1" applyFont="1" applyFill="1" applyBorder="1" applyAlignment="1">
      <alignment horizontal="center" vertical="center"/>
    </xf>
    <xf numFmtId="3" fontId="210" fillId="0" borderId="4" xfId="39" applyNumberFormat="1" applyFont="1" applyBorder="1" applyAlignment="1">
      <alignment horizontal="center" vertical="center"/>
    </xf>
    <xf numFmtId="3" fontId="210" fillId="0" borderId="5" xfId="39" applyNumberFormat="1" applyFont="1" applyBorder="1" applyAlignment="1">
      <alignment horizontal="center" vertical="center"/>
    </xf>
    <xf numFmtId="3" fontId="206" fillId="0" borderId="4" xfId="39" applyNumberFormat="1" applyFont="1" applyBorder="1" applyAlignment="1">
      <alignment horizontal="center" vertical="center"/>
    </xf>
    <xf numFmtId="3" fontId="210" fillId="0" borderId="66" xfId="39" applyNumberFormat="1" applyFont="1" applyBorder="1" applyAlignment="1">
      <alignment horizontal="center" vertical="center"/>
    </xf>
    <xf numFmtId="3" fontId="210" fillId="0" borderId="67" xfId="39" applyNumberFormat="1" applyFont="1" applyBorder="1" applyAlignment="1">
      <alignment horizontal="center" vertical="center"/>
    </xf>
    <xf numFmtId="3" fontId="210" fillId="0" borderId="8" xfId="39" applyNumberFormat="1" applyFont="1" applyBorder="1" applyAlignment="1">
      <alignment horizontal="center" vertical="center"/>
    </xf>
    <xf numFmtId="3" fontId="210" fillId="0" borderId="9" xfId="39" applyNumberFormat="1" applyFont="1" applyBorder="1" applyAlignment="1">
      <alignment horizontal="center" vertical="center"/>
    </xf>
    <xf numFmtId="3" fontId="206" fillId="121" borderId="4" xfId="39" applyNumberFormat="1" applyFont="1" applyFill="1" applyBorder="1" applyAlignment="1">
      <alignment horizontal="center" vertical="center"/>
    </xf>
    <xf numFmtId="0" fontId="34" fillId="3" borderId="0" xfId="0" applyFont="1" applyFill="1" applyAlignment="1">
      <alignment horizontal="center"/>
    </xf>
    <xf numFmtId="1" fontId="34" fillId="3" borderId="87" xfId="53515" applyNumberFormat="1" applyFont="1" applyFill="1" applyBorder="1" applyAlignment="1" applyProtection="1">
      <alignment horizontal="center" vertical="center"/>
      <protection locked="0"/>
    </xf>
    <xf numFmtId="1" fontId="34" fillId="3" borderId="88" xfId="53515" applyNumberFormat="1" applyFont="1" applyFill="1" applyBorder="1" applyAlignment="1" applyProtection="1">
      <alignment horizontal="center" vertical="center"/>
      <protection locked="0"/>
    </xf>
    <xf numFmtId="224" fontId="35" fillId="5" borderId="5" xfId="7828" applyNumberFormat="1" applyFont="1" applyFill="1" applyBorder="1" applyAlignment="1">
      <alignment horizontal="center" vertical="center" wrapText="1"/>
    </xf>
    <xf numFmtId="172" fontId="35" fillId="6" borderId="4" xfId="48867" applyNumberFormat="1" applyFont="1" applyFill="1" applyBorder="1" applyAlignment="1">
      <alignment horizontal="center" vertical="center"/>
    </xf>
    <xf numFmtId="172" fontId="35" fillId="6" borderId="5" xfId="48867" applyNumberFormat="1" applyFont="1" applyFill="1" applyBorder="1" applyAlignment="1">
      <alignment horizontal="center" vertical="center"/>
    </xf>
    <xf numFmtId="1" fontId="34" fillId="3" borderId="3" xfId="53514" quotePrefix="1" applyNumberFormat="1" applyFont="1" applyFill="1" applyBorder="1" applyAlignment="1">
      <alignment horizontal="center" vertical="center"/>
    </xf>
    <xf numFmtId="0" fontId="20" fillId="0" borderId="62" xfId="0" applyFont="1" applyBorder="1"/>
    <xf numFmtId="0" fontId="20" fillId="0" borderId="64" xfId="0" applyFont="1" applyBorder="1"/>
    <xf numFmtId="0" fontId="20" fillId="0" borderId="65" xfId="0" applyFont="1" applyBorder="1"/>
    <xf numFmtId="172" fontId="35" fillId="0" borderId="3" xfId="53510" applyNumberFormat="1" applyFont="1" applyBorder="1" applyAlignment="1">
      <alignment horizontal="center"/>
    </xf>
    <xf numFmtId="10" fontId="35" fillId="0" borderId="3" xfId="53510" applyNumberFormat="1" applyFont="1" applyBorder="1" applyAlignment="1">
      <alignment horizontal="center"/>
    </xf>
    <xf numFmtId="172" fontId="35" fillId="0" borderId="76" xfId="47" applyNumberFormat="1" applyFont="1" applyBorder="1" applyAlignment="1">
      <alignment horizontal="center"/>
    </xf>
    <xf numFmtId="172" fontId="35" fillId="0" borderId="1" xfId="53510" applyNumberFormat="1" applyFont="1" applyBorder="1" applyAlignment="1">
      <alignment horizontal="center"/>
    </xf>
    <xf numFmtId="3" fontId="35" fillId="121" borderId="4" xfId="53509" applyNumberFormat="1" applyFont="1" applyFill="1" applyBorder="1" applyAlignment="1">
      <alignment horizontal="center" vertical="center"/>
    </xf>
    <xf numFmtId="172" fontId="37" fillId="121" borderId="5" xfId="40" applyNumberFormat="1" applyFont="1" applyFill="1" applyBorder="1" applyAlignment="1">
      <alignment horizontal="center" vertical="center"/>
    </xf>
    <xf numFmtId="17" fontId="34" fillId="4" borderId="66" xfId="39" applyNumberFormat="1" applyFont="1" applyFill="1" applyBorder="1" applyAlignment="1">
      <alignment horizontal="center"/>
    </xf>
    <xf numFmtId="0" fontId="34" fillId="4" borderId="75" xfId="39" applyFont="1" applyFill="1" applyBorder="1" applyAlignment="1">
      <alignment horizontal="center"/>
    </xf>
    <xf numFmtId="0" fontId="281" fillId="3" borderId="60" xfId="0" applyFont="1" applyFill="1" applyBorder="1"/>
    <xf numFmtId="0" fontId="35" fillId="5" borderId="65" xfId="0" applyFont="1" applyFill="1" applyBorder="1" applyAlignment="1">
      <alignment horizontal="left" vertical="center" wrapText="1" readingOrder="1"/>
    </xf>
    <xf numFmtId="222" fontId="35" fillId="5" borderId="0" xfId="53506" applyNumberFormat="1" applyFont="1" applyFill="1" applyBorder="1" applyAlignment="1">
      <alignment horizontal="center" vertical="center"/>
    </xf>
    <xf numFmtId="0" fontId="35" fillId="5" borderId="3" xfId="0" applyFont="1" applyFill="1" applyBorder="1" applyAlignment="1">
      <alignment horizontal="left" vertical="center" wrapText="1" readingOrder="1"/>
    </xf>
    <xf numFmtId="223" fontId="35" fillId="5" borderId="0" xfId="53506" applyNumberFormat="1" applyFont="1" applyFill="1" applyAlignment="1">
      <alignment horizontal="center" vertical="center"/>
    </xf>
    <xf numFmtId="222" fontId="35" fillId="5" borderId="0" xfId="53506" applyNumberFormat="1" applyFont="1" applyFill="1" applyAlignment="1">
      <alignment horizontal="center" vertical="center"/>
    </xf>
    <xf numFmtId="0" fontId="35" fillId="5" borderId="6" xfId="0" applyFont="1" applyFill="1" applyBorder="1" applyAlignment="1">
      <alignment horizontal="left" vertical="center" wrapText="1" readingOrder="1"/>
    </xf>
    <xf numFmtId="223" fontId="35" fillId="5" borderId="7" xfId="53506" applyNumberFormat="1" applyFont="1" applyFill="1" applyBorder="1" applyAlignment="1">
      <alignment horizontal="center" vertical="center"/>
    </xf>
    <xf numFmtId="231" fontId="35" fillId="5" borderId="75" xfId="53506" applyNumberFormat="1" applyFont="1" applyFill="1" applyBorder="1" applyAlignment="1">
      <alignment horizontal="center" vertical="center"/>
    </xf>
    <xf numFmtId="231" fontId="35" fillId="5" borderId="0" xfId="53506" applyNumberFormat="1" applyFont="1" applyFill="1" applyAlignment="1">
      <alignment horizontal="center" vertical="center"/>
    </xf>
    <xf numFmtId="232" fontId="35" fillId="5" borderId="64" xfId="53510" applyNumberFormat="1" applyFont="1" applyFill="1" applyBorder="1" applyAlignment="1">
      <alignment horizontal="center" vertical="center"/>
    </xf>
    <xf numFmtId="222" fontId="35" fillId="5" borderId="64" xfId="53506" applyNumberFormat="1" applyFont="1" applyFill="1" applyBorder="1" applyAlignment="1">
      <alignment horizontal="center" vertical="center"/>
    </xf>
    <xf numFmtId="172" fontId="35" fillId="5" borderId="0" xfId="53510" applyNumberFormat="1" applyFont="1" applyFill="1" applyAlignment="1">
      <alignment horizontal="center" vertical="center" wrapText="1" readingOrder="1"/>
    </xf>
    <xf numFmtId="232" fontId="35" fillId="5" borderId="0" xfId="53510" applyNumberFormat="1" applyFont="1" applyFill="1" applyAlignment="1">
      <alignment horizontal="center" vertical="center"/>
    </xf>
    <xf numFmtId="0" fontId="35" fillId="5" borderId="1" xfId="0" applyFont="1" applyFill="1" applyBorder="1" applyAlignment="1">
      <alignment horizontal="left" vertical="center" wrapText="1" readingOrder="1"/>
    </xf>
    <xf numFmtId="222" fontId="35" fillId="5" borderId="75" xfId="53506" applyNumberFormat="1" applyFont="1" applyFill="1" applyBorder="1" applyAlignment="1">
      <alignment horizontal="center" vertical="center"/>
    </xf>
    <xf numFmtId="0" fontId="34" fillId="3" borderId="62" xfId="0" applyFont="1" applyFill="1" applyBorder="1" applyAlignment="1">
      <alignment horizontal="center"/>
    </xf>
    <xf numFmtId="0" fontId="34" fillId="3" borderId="63" xfId="0" applyFont="1" applyFill="1" applyBorder="1" applyAlignment="1">
      <alignment horizontal="center"/>
    </xf>
    <xf numFmtId="0" fontId="277" fillId="3" borderId="62" xfId="2" applyFont="1" applyFill="1" applyBorder="1" applyAlignment="1">
      <alignment horizontal="center" vertical="center"/>
    </xf>
    <xf numFmtId="0" fontId="277" fillId="3" borderId="63" xfId="2" applyFont="1" applyFill="1" applyBorder="1" applyAlignment="1">
      <alignment horizontal="center" vertical="center"/>
    </xf>
    <xf numFmtId="0" fontId="256" fillId="0" borderId="0" xfId="0" applyFont="1" applyAlignment="1">
      <alignment horizontal="left" vertical="center"/>
    </xf>
    <xf numFmtId="0" fontId="256" fillId="0" borderId="0" xfId="0" applyFont="1" applyAlignment="1">
      <alignment horizontal="left" vertical="center" wrapText="1"/>
    </xf>
    <xf numFmtId="0" fontId="256" fillId="0" borderId="64" xfId="0" applyFont="1" applyBorder="1" applyAlignment="1">
      <alignment horizontal="left" vertical="center" wrapText="1"/>
    </xf>
    <xf numFmtId="0" fontId="277" fillId="3" borderId="65" xfId="0" applyFont="1" applyFill="1" applyBorder="1" applyAlignment="1">
      <alignment horizontal="left" vertical="center" wrapText="1"/>
    </xf>
    <xf numFmtId="0" fontId="277" fillId="3" borderId="1" xfId="0" applyFont="1" applyFill="1" applyBorder="1" applyAlignment="1">
      <alignment horizontal="left" vertical="center" wrapText="1"/>
    </xf>
    <xf numFmtId="0" fontId="277" fillId="3" borderId="62" xfId="0" applyFont="1" applyFill="1" applyBorder="1" applyAlignment="1">
      <alignment horizontal="center" vertical="center"/>
    </xf>
    <xf numFmtId="0" fontId="277" fillId="3" borderId="70" xfId="0" applyFont="1" applyFill="1" applyBorder="1" applyAlignment="1">
      <alignment horizontal="center" vertical="center"/>
    </xf>
    <xf numFmtId="0" fontId="277" fillId="3" borderId="63" xfId="0" applyFont="1" applyFill="1" applyBorder="1" applyAlignment="1">
      <alignment horizontal="center" vertical="center"/>
    </xf>
    <xf numFmtId="0" fontId="34" fillId="3" borderId="62"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63" xfId="0" applyFont="1" applyFill="1" applyBorder="1" applyAlignment="1">
      <alignment horizontal="center" vertical="center"/>
    </xf>
    <xf numFmtId="0" fontId="34" fillId="3" borderId="65" xfId="0" applyFont="1" applyFill="1" applyBorder="1" applyAlignment="1">
      <alignment horizontal="left" vertical="center" wrapText="1"/>
    </xf>
    <xf numFmtId="0" fontId="34" fillId="3" borderId="1" xfId="0" applyFont="1" applyFill="1" applyBorder="1" applyAlignment="1">
      <alignment horizontal="left" vertical="center" wrapText="1"/>
    </xf>
    <xf numFmtId="0" fontId="34" fillId="3" borderId="62" xfId="0" applyFont="1" applyFill="1" applyBorder="1" applyAlignment="1">
      <alignment horizontal="center" vertical="top"/>
    </xf>
    <xf numFmtId="0" fontId="34" fillId="3" borderId="64" xfId="0" applyFont="1" applyFill="1" applyBorder="1" applyAlignment="1">
      <alignment horizontal="center" vertical="top"/>
    </xf>
    <xf numFmtId="0" fontId="34" fillId="3" borderId="63" xfId="0" applyFont="1" applyFill="1" applyBorder="1" applyAlignment="1">
      <alignment horizontal="center" vertical="top"/>
    </xf>
    <xf numFmtId="0" fontId="223" fillId="3" borderId="65" xfId="0" applyFont="1" applyFill="1" applyBorder="1" applyAlignment="1">
      <alignment horizontal="left" vertical="center" wrapText="1"/>
    </xf>
    <xf numFmtId="0" fontId="223" fillId="3" borderId="1" xfId="0" applyFont="1" applyFill="1" applyBorder="1" applyAlignment="1">
      <alignment horizontal="left" vertical="center" wrapText="1"/>
    </xf>
    <xf numFmtId="0" fontId="35" fillId="0" borderId="0" xfId="13" quotePrefix="1" applyFont="1" applyAlignment="1">
      <alignment horizontal="left" vertical="center" wrapText="1"/>
    </xf>
    <xf numFmtId="0" fontId="35" fillId="0" borderId="0" xfId="13" applyFont="1" applyAlignment="1">
      <alignment horizontal="left" vertical="center" wrapText="1"/>
    </xf>
    <xf numFmtId="0" fontId="239" fillId="0" borderId="0" xfId="13" quotePrefix="1" applyFont="1" applyAlignment="1">
      <alignment horizontal="left" vertical="center" wrapText="1"/>
    </xf>
    <xf numFmtId="0" fontId="14" fillId="0" borderId="0" xfId="0" applyFont="1" applyAlignment="1">
      <alignment horizontal="left" vertical="top" wrapText="1"/>
    </xf>
    <xf numFmtId="0" fontId="239" fillId="0" borderId="0" xfId="13" applyFont="1" applyAlignment="1">
      <alignment horizontal="left" vertical="center" wrapText="1"/>
    </xf>
    <xf numFmtId="0" fontId="254" fillId="0" borderId="0" xfId="0" applyFont="1" applyAlignment="1">
      <alignment horizontal="left" wrapText="1"/>
    </xf>
    <xf numFmtId="0" fontId="239" fillId="0" borderId="0" xfId="0" applyFont="1" applyAlignment="1">
      <alignment horizontal="left" vertical="center" wrapText="1"/>
    </xf>
    <xf numFmtId="0" fontId="14" fillId="0" borderId="0" xfId="0" applyFont="1" applyAlignment="1">
      <alignment horizontal="left" vertical="center" wrapText="1"/>
    </xf>
    <xf numFmtId="0" fontId="19" fillId="0" borderId="0" xfId="38" quotePrefix="1" applyFont="1" applyAlignment="1">
      <alignment horizontal="left" vertical="center" wrapText="1"/>
    </xf>
    <xf numFmtId="0" fontId="19" fillId="0" borderId="0" xfId="38" applyFont="1" applyAlignment="1">
      <alignment horizontal="left" vertical="center" wrapText="1"/>
    </xf>
    <xf numFmtId="0" fontId="34" fillId="3" borderId="65" xfId="0" applyFont="1" applyFill="1" applyBorder="1" applyAlignment="1">
      <alignment horizontal="center" vertical="center"/>
    </xf>
    <xf numFmtId="0" fontId="34" fillId="3" borderId="1" xfId="0" applyFont="1" applyFill="1" applyBorder="1" applyAlignment="1">
      <alignment horizontal="center" vertical="center"/>
    </xf>
    <xf numFmtId="0" fontId="239" fillId="0" borderId="0" xfId="38" quotePrefix="1" applyFont="1" applyAlignment="1">
      <alignment horizontal="left" vertical="center" wrapText="1"/>
    </xf>
    <xf numFmtId="0" fontId="239" fillId="0" borderId="0" xfId="38" applyFont="1" applyAlignment="1">
      <alignment horizontal="left" vertical="center" wrapText="1"/>
    </xf>
    <xf numFmtId="0" fontId="34" fillId="4" borderId="65" xfId="39" applyFont="1" applyFill="1" applyBorder="1" applyAlignment="1">
      <alignment horizontal="left" vertical="center" wrapText="1"/>
    </xf>
    <xf numFmtId="0" fontId="34" fillId="4" borderId="3" xfId="39" applyFont="1" applyFill="1" applyBorder="1" applyAlignment="1">
      <alignment horizontal="left" vertical="center"/>
    </xf>
    <xf numFmtId="0" fontId="34" fillId="4" borderId="1" xfId="39" applyFont="1" applyFill="1" applyBorder="1" applyAlignment="1">
      <alignment horizontal="left" vertical="center"/>
    </xf>
    <xf numFmtId="0" fontId="34" fillId="4" borderId="62" xfId="39" applyFont="1" applyFill="1" applyBorder="1" applyAlignment="1">
      <alignment horizontal="center" vertical="center" wrapText="1"/>
    </xf>
    <xf numFmtId="0" fontId="34" fillId="4" borderId="64" xfId="39" applyFont="1" applyFill="1" applyBorder="1" applyAlignment="1">
      <alignment horizontal="center" vertical="center" wrapText="1"/>
    </xf>
    <xf numFmtId="0" fontId="34" fillId="4" borderId="63" xfId="39" applyFont="1" applyFill="1" applyBorder="1" applyAlignment="1">
      <alignment horizontal="center" vertical="center" wrapText="1"/>
    </xf>
    <xf numFmtId="0" fontId="34" fillId="4" borderId="4" xfId="39" applyFont="1" applyFill="1" applyBorder="1" applyAlignment="1">
      <alignment horizontal="center" vertical="center" wrapText="1"/>
    </xf>
    <xf numFmtId="0" fontId="34" fillId="4" borderId="0" xfId="39" applyFont="1" applyFill="1" applyAlignment="1">
      <alignment horizontal="center" vertical="center" wrapText="1"/>
    </xf>
    <xf numFmtId="0" fontId="34" fillId="4" borderId="5" xfId="39" applyFont="1" applyFill="1" applyBorder="1" applyAlignment="1">
      <alignment horizontal="center" vertical="center" wrapText="1"/>
    </xf>
    <xf numFmtId="0" fontId="275" fillId="4" borderId="62" xfId="39" applyFont="1" applyFill="1" applyBorder="1" applyAlignment="1">
      <alignment horizontal="center" vertical="center" wrapText="1"/>
    </xf>
    <xf numFmtId="0" fontId="275" fillId="4" borderId="63" xfId="39" applyFont="1" applyFill="1" applyBorder="1" applyAlignment="1">
      <alignment horizontal="center" vertical="center" wrapText="1"/>
    </xf>
    <xf numFmtId="0" fontId="275" fillId="4" borderId="4" xfId="39" applyFont="1" applyFill="1" applyBorder="1" applyAlignment="1">
      <alignment horizontal="center" vertical="center" wrapText="1"/>
    </xf>
    <xf numFmtId="0" fontId="275" fillId="4" borderId="5" xfId="39" applyFont="1" applyFill="1" applyBorder="1" applyAlignment="1">
      <alignment horizontal="center" vertical="center" wrapText="1"/>
    </xf>
    <xf numFmtId="0" fontId="223" fillId="3" borderId="62" xfId="26" applyFont="1" applyFill="1" applyBorder="1" applyAlignment="1">
      <alignment horizontal="center" vertical="center"/>
    </xf>
    <xf numFmtId="0" fontId="223" fillId="3" borderId="64" xfId="26" applyFont="1" applyFill="1" applyBorder="1" applyAlignment="1">
      <alignment horizontal="center" vertical="center"/>
    </xf>
    <xf numFmtId="0" fontId="223" fillId="3" borderId="63" xfId="26" applyFont="1" applyFill="1" applyBorder="1" applyAlignment="1">
      <alignment horizontal="center" vertical="center"/>
    </xf>
    <xf numFmtId="0" fontId="223" fillId="3" borderId="70" xfId="26" applyFont="1" applyFill="1" applyBorder="1" applyAlignment="1">
      <alignment horizontal="center" vertical="center"/>
    </xf>
    <xf numFmtId="0" fontId="34" fillId="3" borderId="62" xfId="44" applyFont="1" applyFill="1" applyBorder="1" applyAlignment="1">
      <alignment horizontal="center" vertical="center" wrapText="1"/>
    </xf>
    <xf numFmtId="0" fontId="34" fillId="3" borderId="63" xfId="44" applyFont="1" applyFill="1" applyBorder="1" applyAlignment="1">
      <alignment horizontal="center" vertical="center"/>
    </xf>
    <xf numFmtId="0" fontId="34" fillId="3" borderId="62" xfId="44" applyFont="1" applyFill="1" applyBorder="1" applyAlignment="1">
      <alignment horizontal="center" vertical="center"/>
    </xf>
    <xf numFmtId="0" fontId="34" fillId="3" borderId="64" xfId="44" applyFont="1" applyFill="1" applyBorder="1" applyAlignment="1">
      <alignment horizontal="center" vertical="center"/>
    </xf>
    <xf numFmtId="0" fontId="36" fillId="2" borderId="8" xfId="0" applyFont="1" applyFill="1" applyBorder="1" applyAlignment="1">
      <alignment horizontal="left" vertical="center"/>
    </xf>
    <xf numFmtId="0" fontId="36" fillId="2" borderId="7" xfId="0" applyFont="1" applyFill="1" applyBorder="1" applyAlignment="1">
      <alignment horizontal="left" vertical="center"/>
    </xf>
    <xf numFmtId="0" fontId="36" fillId="2" borderId="9" xfId="0" applyFont="1" applyFill="1" applyBorder="1" applyAlignment="1">
      <alignment horizontal="left" vertical="center"/>
    </xf>
    <xf numFmtId="0" fontId="34" fillId="3" borderId="64" xfId="0" applyFont="1" applyFill="1" applyBorder="1" applyAlignment="1">
      <alignment horizontal="center"/>
    </xf>
    <xf numFmtId="1" fontId="34" fillId="3" borderId="0" xfId="14" applyNumberFormat="1" applyFont="1" applyFill="1" applyBorder="1" applyAlignment="1">
      <alignment horizontal="center"/>
    </xf>
    <xf numFmtId="1" fontId="34" fillId="3" borderId="60" xfId="14" applyNumberFormat="1" applyFont="1" applyFill="1" applyBorder="1" applyAlignment="1">
      <alignment horizontal="center"/>
    </xf>
    <xf numFmtId="1" fontId="34" fillId="3" borderId="62" xfId="0" quotePrefix="1" applyNumberFormat="1" applyFont="1" applyFill="1" applyBorder="1" applyAlignment="1">
      <alignment horizontal="center" vertical="center"/>
    </xf>
    <xf numFmtId="1" fontId="34" fillId="3" borderId="70" xfId="0" applyNumberFormat="1" applyFont="1" applyFill="1" applyBorder="1" applyAlignment="1">
      <alignment horizontal="center" vertical="center"/>
    </xf>
    <xf numFmtId="1" fontId="34" fillId="3" borderId="63" xfId="0" applyNumberFormat="1" applyFont="1" applyFill="1" applyBorder="1" applyAlignment="1">
      <alignment horizontal="center" vertical="center"/>
    </xf>
    <xf numFmtId="0" fontId="34" fillId="3" borderId="62" xfId="0" quotePrefix="1" applyFont="1" applyFill="1" applyBorder="1" applyAlignment="1">
      <alignment horizontal="center" vertical="center"/>
    </xf>
    <xf numFmtId="1" fontId="34" fillId="3" borderId="62" xfId="0" applyNumberFormat="1" applyFont="1" applyFill="1" applyBorder="1" applyAlignment="1">
      <alignment horizontal="center" vertical="center"/>
    </xf>
    <xf numFmtId="1" fontId="34" fillId="3" borderId="64" xfId="0" applyNumberFormat="1" applyFont="1" applyFill="1" applyBorder="1" applyAlignment="1">
      <alignment horizontal="center" vertical="center"/>
    </xf>
    <xf numFmtId="0" fontId="34" fillId="3" borderId="65" xfId="0" applyFont="1" applyFill="1" applyBorder="1" applyAlignment="1">
      <alignment horizontal="left" vertical="center"/>
    </xf>
    <xf numFmtId="0" fontId="34" fillId="3" borderId="3" xfId="0" quotePrefix="1" applyFont="1" applyFill="1" applyBorder="1" applyAlignment="1">
      <alignment horizontal="left" vertical="center"/>
    </xf>
    <xf numFmtId="0" fontId="34" fillId="3" borderId="65" xfId="0" applyFont="1" applyFill="1" applyBorder="1" applyAlignment="1">
      <alignment horizontal="center" vertical="top"/>
    </xf>
    <xf numFmtId="0" fontId="223" fillId="3" borderId="62" xfId="26" quotePrefix="1" applyFont="1" applyFill="1" applyBorder="1" applyAlignment="1">
      <alignment horizontal="center" vertical="center"/>
    </xf>
    <xf numFmtId="0" fontId="35" fillId="0" borderId="0" xfId="28" quotePrefix="1" applyFont="1" applyAlignment="1">
      <alignment horizontal="left" vertical="center" wrapText="1"/>
    </xf>
    <xf numFmtId="0" fontId="239" fillId="0" borderId="64" xfId="28" applyFont="1" applyBorder="1" applyAlignment="1">
      <alignment horizontal="left" vertical="center" wrapText="1"/>
    </xf>
    <xf numFmtId="0" fontId="239" fillId="0" borderId="64" xfId="28" quotePrefix="1" applyFont="1" applyBorder="1" applyAlignment="1">
      <alignment horizontal="left" vertical="center" wrapText="1"/>
    </xf>
    <xf numFmtId="0" fontId="34" fillId="3" borderId="62" xfId="2" applyFont="1" applyFill="1" applyBorder="1" applyAlignment="1">
      <alignment horizontal="center" vertical="top"/>
    </xf>
    <xf numFmtId="0" fontId="34" fillId="3" borderId="63" xfId="2" applyFont="1" applyFill="1" applyBorder="1" applyAlignment="1">
      <alignment horizontal="center" vertical="top"/>
    </xf>
    <xf numFmtId="0" fontId="227" fillId="0" borderId="64" xfId="0" applyFont="1" applyBorder="1" applyAlignment="1">
      <alignment horizontal="left" wrapText="1"/>
    </xf>
    <xf numFmtId="0" fontId="227" fillId="0" borderId="0" xfId="0" applyFont="1" applyAlignment="1">
      <alignment horizontal="left" wrapText="1"/>
    </xf>
    <xf numFmtId="0" fontId="34" fillId="3" borderId="70" xfId="0" applyFont="1" applyFill="1" applyBorder="1" applyAlignment="1">
      <alignment horizontal="center" vertical="top"/>
    </xf>
    <xf numFmtId="0" fontId="35" fillId="0" borderId="70" xfId="0" applyFont="1" applyBorder="1" applyAlignment="1">
      <alignment horizontal="left" vertical="center" wrapText="1"/>
    </xf>
    <xf numFmtId="0" fontId="37" fillId="0" borderId="64" xfId="0" quotePrefix="1" applyFont="1" applyBorder="1" applyAlignment="1">
      <alignment horizontal="left" wrapText="1"/>
    </xf>
    <xf numFmtId="0" fontId="37" fillId="0" borderId="64" xfId="0" applyFont="1" applyBorder="1" applyAlignment="1">
      <alignment horizontal="left" wrapText="1"/>
    </xf>
    <xf numFmtId="0" fontId="34" fillId="3" borderId="62" xfId="13" applyFont="1" applyFill="1" applyBorder="1" applyAlignment="1">
      <alignment horizontal="center" vertical="top" wrapText="1"/>
    </xf>
    <xf numFmtId="0" fontId="34" fillId="3" borderId="63" xfId="13" applyFont="1" applyFill="1" applyBorder="1" applyAlignment="1">
      <alignment horizontal="center" vertical="top" wrapText="1"/>
    </xf>
    <xf numFmtId="0" fontId="35" fillId="0" borderId="3" xfId="0" applyFont="1" applyBorder="1" applyAlignment="1">
      <alignment horizontal="center" vertical="center"/>
    </xf>
    <xf numFmtId="0" fontId="35" fillId="0" borderId="1" xfId="0" applyFont="1" applyBorder="1" applyAlignment="1">
      <alignment horizontal="center" vertical="center"/>
    </xf>
    <xf numFmtId="0" fontId="35" fillId="0" borderId="65" xfId="0" applyFont="1" applyBorder="1" applyAlignment="1">
      <alignment horizontal="center" vertical="center"/>
    </xf>
    <xf numFmtId="0" fontId="34" fillId="3" borderId="62" xfId="13" applyFont="1" applyFill="1" applyBorder="1" applyAlignment="1">
      <alignment horizontal="left" vertical="top" wrapText="1"/>
    </xf>
    <xf numFmtId="0" fontId="34" fillId="3" borderId="63" xfId="13" applyFont="1" applyFill="1" applyBorder="1" applyAlignment="1">
      <alignment horizontal="left" vertical="top" wrapText="1"/>
    </xf>
    <xf numFmtId="0" fontId="34" fillId="3" borderId="64" xfId="13" applyFont="1" applyFill="1" applyBorder="1" applyAlignment="1">
      <alignment horizontal="center" vertical="top" wrapText="1"/>
    </xf>
    <xf numFmtId="0" fontId="34" fillId="3" borderId="64" xfId="53493" applyFont="1" applyFill="1" applyBorder="1" applyAlignment="1">
      <alignment horizontal="center" vertical="top"/>
    </xf>
    <xf numFmtId="0" fontId="34" fillId="3" borderId="63" xfId="53493" applyFont="1" applyFill="1" applyBorder="1" applyAlignment="1">
      <alignment horizontal="center" vertical="top"/>
    </xf>
    <xf numFmtId="0" fontId="34" fillId="3" borderId="62" xfId="20" applyFont="1" applyFill="1" applyBorder="1" applyAlignment="1">
      <alignment horizontal="center" vertical="top"/>
    </xf>
    <xf numFmtId="0" fontId="34" fillId="3" borderId="63" xfId="20" applyFont="1" applyFill="1" applyBorder="1" applyAlignment="1">
      <alignment horizontal="center" vertical="top"/>
    </xf>
    <xf numFmtId="0" fontId="35" fillId="5" borderId="0" xfId="28" quotePrefix="1" applyFont="1" applyFill="1" applyAlignment="1">
      <alignment horizontal="left" vertical="center" wrapText="1"/>
    </xf>
    <xf numFmtId="0" fontId="35" fillId="5" borderId="0" xfId="28" applyFont="1" applyFill="1" applyAlignment="1">
      <alignment horizontal="left" vertical="center" wrapText="1"/>
    </xf>
    <xf numFmtId="0" fontId="34" fillId="3" borderId="62" xfId="53493" applyFont="1" applyFill="1" applyBorder="1" applyAlignment="1">
      <alignment horizontal="center" vertical="top"/>
    </xf>
    <xf numFmtId="0" fontId="266" fillId="0" borderId="0" xfId="0" applyFont="1" applyAlignment="1">
      <alignment horizontal="left" wrapText="1"/>
    </xf>
    <xf numFmtId="0" fontId="251" fillId="3" borderId="62" xfId="0" applyFont="1" applyFill="1" applyBorder="1" applyAlignment="1">
      <alignment horizontal="center" vertical="center" wrapText="1"/>
    </xf>
    <xf numFmtId="0" fontId="251" fillId="3" borderId="64" xfId="0" applyFont="1" applyFill="1" applyBorder="1" applyAlignment="1">
      <alignment horizontal="center" vertical="center" wrapText="1"/>
    </xf>
    <xf numFmtId="0" fontId="251" fillId="3" borderId="63" xfId="0" applyFont="1" applyFill="1" applyBorder="1" applyAlignment="1">
      <alignment horizontal="center" vertical="center" wrapText="1"/>
    </xf>
    <xf numFmtId="0" fontId="244" fillId="0" borderId="64" xfId="0" applyFont="1" applyBorder="1" applyAlignment="1">
      <alignment horizontal="left" vertical="center" wrapText="1"/>
    </xf>
    <xf numFmtId="0" fontId="244" fillId="0" borderId="0" xfId="0" applyFont="1" applyAlignment="1">
      <alignment horizontal="left" vertical="center" wrapText="1"/>
    </xf>
    <xf numFmtId="0" fontId="239" fillId="5" borderId="0" xfId="28" quotePrefix="1" applyFont="1" applyFill="1" applyAlignment="1">
      <alignment horizontal="left" vertical="center" wrapText="1"/>
    </xf>
    <xf numFmtId="0" fontId="239" fillId="5" borderId="0" xfId="0" quotePrefix="1" applyFont="1" applyFill="1" applyAlignment="1">
      <alignment horizontal="left" vertical="center" wrapText="1"/>
    </xf>
    <xf numFmtId="0" fontId="227" fillId="0" borderId="0" xfId="0" applyFont="1" applyAlignment="1">
      <alignment horizontal="left" vertical="center" wrapText="1"/>
    </xf>
    <xf numFmtId="0" fontId="217" fillId="0" borderId="0" xfId="0" applyFont="1" applyAlignment="1">
      <alignment horizontal="center"/>
    </xf>
    <xf numFmtId="0" fontId="35" fillId="0" borderId="0" xfId="0" applyFont="1" applyAlignment="1">
      <alignment horizontal="left" vertical="center" wrapText="1"/>
    </xf>
    <xf numFmtId="0" fontId="239" fillId="5" borderId="0" xfId="0" applyFont="1" applyFill="1" applyAlignment="1">
      <alignment horizontal="left" vertical="center" wrapText="1"/>
    </xf>
    <xf numFmtId="17" fontId="34" fillId="3" borderId="62" xfId="47697" applyNumberFormat="1" applyFont="1" applyFill="1" applyBorder="1" applyAlignment="1">
      <alignment horizontal="center" vertical="center" wrapText="1"/>
    </xf>
    <xf numFmtId="17" fontId="34" fillId="3" borderId="63" xfId="47697" applyNumberFormat="1" applyFont="1" applyFill="1" applyBorder="1" applyAlignment="1">
      <alignment horizontal="center" vertical="center" wrapText="1"/>
    </xf>
    <xf numFmtId="0" fontId="2" fillId="0" borderId="0" xfId="0" applyFont="1" applyAlignment="1">
      <alignment horizontal="center"/>
    </xf>
    <xf numFmtId="0" fontId="34" fillId="3" borderId="62" xfId="47697" applyFont="1" applyFill="1" applyBorder="1" applyAlignment="1">
      <alignment horizontal="center" vertical="center"/>
    </xf>
    <xf numFmtId="0" fontId="34" fillId="3" borderId="63" xfId="47697" applyFont="1" applyFill="1" applyBorder="1" applyAlignment="1">
      <alignment horizontal="center" vertical="center"/>
    </xf>
    <xf numFmtId="0" fontId="34" fillId="3" borderId="64" xfId="0" quotePrefix="1" applyFont="1" applyFill="1" applyBorder="1" applyAlignment="1">
      <alignment horizontal="center" vertical="top"/>
    </xf>
    <xf numFmtId="0" fontId="34" fillId="3" borderId="63" xfId="0" quotePrefix="1" applyFont="1" applyFill="1" applyBorder="1" applyAlignment="1">
      <alignment horizontal="center" vertical="top"/>
    </xf>
    <xf numFmtId="17" fontId="34" fillId="3" borderId="62" xfId="47697" applyNumberFormat="1" applyFont="1" applyFill="1" applyBorder="1" applyAlignment="1">
      <alignment horizontal="center" vertical="center"/>
    </xf>
    <xf numFmtId="17" fontId="34" fillId="3" borderId="63" xfId="47697" applyNumberFormat="1" applyFont="1" applyFill="1" applyBorder="1" applyAlignment="1">
      <alignment horizontal="center" vertical="center"/>
    </xf>
    <xf numFmtId="0" fontId="34" fillId="3" borderId="62" xfId="47697" applyFont="1" applyFill="1" applyBorder="1" applyAlignment="1">
      <alignment horizontal="center"/>
    </xf>
    <xf numFmtId="0" fontId="34" fillId="3" borderId="63" xfId="47697" applyFont="1" applyFill="1" applyBorder="1" applyAlignment="1">
      <alignment horizontal="center"/>
    </xf>
    <xf numFmtId="0" fontId="223" fillId="4" borderId="63" xfId="0" applyFont="1" applyFill="1" applyBorder="1" applyAlignment="1">
      <alignment horizontal="center" vertical="center" wrapText="1"/>
    </xf>
    <xf numFmtId="0" fontId="223" fillId="4" borderId="76" xfId="0" applyFont="1" applyFill="1" applyBorder="1" applyAlignment="1">
      <alignment horizontal="center" vertical="center" wrapText="1"/>
    </xf>
    <xf numFmtId="0" fontId="223" fillId="4" borderId="64" xfId="0" applyFont="1" applyFill="1" applyBorder="1" applyAlignment="1">
      <alignment horizontal="center" vertical="center" wrapText="1"/>
    </xf>
    <xf numFmtId="0" fontId="223" fillId="4" borderId="75" xfId="0" applyFont="1" applyFill="1" applyBorder="1" applyAlignment="1">
      <alignment horizontal="center" vertical="center" wrapText="1"/>
    </xf>
    <xf numFmtId="0" fontId="223" fillId="4" borderId="62" xfId="0" applyFont="1" applyFill="1" applyBorder="1" applyAlignment="1">
      <alignment horizontal="center" vertical="center" wrapText="1"/>
    </xf>
    <xf numFmtId="0" fontId="223" fillId="4" borderId="66" xfId="0" applyFont="1" applyFill="1" applyBorder="1" applyAlignment="1">
      <alignment horizontal="center" vertical="center" wrapText="1"/>
    </xf>
    <xf numFmtId="0" fontId="2" fillId="0" borderId="0" xfId="0" applyFont="1" applyAlignment="1">
      <alignment horizontal="center" wrapText="1"/>
    </xf>
    <xf numFmtId="0" fontId="34" fillId="4" borderId="62" xfId="39" applyFont="1" applyFill="1" applyBorder="1" applyAlignment="1">
      <alignment horizontal="center" vertical="center"/>
    </xf>
    <xf numFmtId="0" fontId="34" fillId="4" borderId="63" xfId="39" applyFont="1" applyFill="1" applyBorder="1" applyAlignment="1">
      <alignment horizontal="center" vertical="center"/>
    </xf>
    <xf numFmtId="0" fontId="34" fillId="4" borderId="4" xfId="39" applyFont="1" applyFill="1" applyBorder="1" applyAlignment="1">
      <alignment horizontal="center" vertical="center"/>
    </xf>
    <xf numFmtId="0" fontId="34" fillId="4" borderId="5" xfId="39" applyFont="1" applyFill="1" applyBorder="1" applyAlignment="1">
      <alignment horizontal="center" vertical="center"/>
    </xf>
    <xf numFmtId="0" fontId="34" fillId="4" borderId="62" xfId="0" applyFont="1" applyFill="1" applyBorder="1" applyAlignment="1">
      <alignment horizontal="center" vertical="top"/>
    </xf>
    <xf numFmtId="0" fontId="34" fillId="4" borderId="64" xfId="0" applyFont="1" applyFill="1" applyBorder="1" applyAlignment="1">
      <alignment horizontal="center" vertical="top"/>
    </xf>
    <xf numFmtId="0" fontId="34" fillId="4" borderId="63" xfId="0" applyFont="1" applyFill="1" applyBorder="1" applyAlignment="1">
      <alignment horizontal="center" vertical="top"/>
    </xf>
    <xf numFmtId="0" fontId="36" fillId="0" borderId="4" xfId="0" applyFont="1" applyBorder="1" applyAlignment="1">
      <alignment horizontal="center"/>
    </xf>
    <xf numFmtId="0" fontId="36" fillId="0" borderId="0" xfId="0" applyFont="1" applyAlignment="1">
      <alignment horizontal="center"/>
    </xf>
    <xf numFmtId="0" fontId="36" fillId="0" borderId="5" xfId="0" applyFont="1" applyBorder="1" applyAlignment="1">
      <alignment horizontal="center"/>
    </xf>
    <xf numFmtId="0" fontId="36" fillId="5" borderId="4" xfId="0" applyFont="1" applyFill="1" applyBorder="1" applyAlignment="1">
      <alignment horizontal="center"/>
    </xf>
    <xf numFmtId="0" fontId="36" fillId="5" borderId="0" xfId="0" applyFont="1" applyFill="1" applyAlignment="1">
      <alignment horizontal="center"/>
    </xf>
    <xf numFmtId="0" fontId="36" fillId="5" borderId="5" xfId="0" applyFont="1" applyFill="1" applyBorder="1" applyAlignment="1">
      <alignment horizontal="center"/>
    </xf>
    <xf numFmtId="0" fontId="36" fillId="6" borderId="0" xfId="0" applyFont="1" applyFill="1" applyAlignment="1">
      <alignment horizontal="center"/>
    </xf>
    <xf numFmtId="0" fontId="35" fillId="0" borderId="0" xfId="13" applyFont="1" applyAlignment="1">
      <alignment horizontal="left"/>
    </xf>
    <xf numFmtId="0" fontId="34" fillId="3" borderId="62" xfId="28" applyFont="1" applyFill="1" applyBorder="1" applyAlignment="1">
      <alignment horizontal="center" vertical="center"/>
    </xf>
    <xf numFmtId="0" fontId="34" fillId="3" borderId="64" xfId="28" applyFont="1" applyFill="1" applyBorder="1" applyAlignment="1">
      <alignment horizontal="center" vertical="center"/>
    </xf>
    <xf numFmtId="0" fontId="34" fillId="3" borderId="63" xfId="28" applyFont="1" applyFill="1" applyBorder="1" applyAlignment="1">
      <alignment horizontal="center" vertical="center"/>
    </xf>
    <xf numFmtId="0" fontId="224" fillId="3" borderId="66" xfId="0" quotePrefix="1" applyFont="1" applyFill="1" applyBorder="1" applyAlignment="1">
      <alignment horizontal="left" wrapText="1"/>
    </xf>
    <xf numFmtId="0" fontId="224" fillId="3" borderId="75" xfId="0" applyFont="1" applyFill="1" applyBorder="1" applyAlignment="1">
      <alignment horizontal="left" wrapText="1"/>
    </xf>
    <xf numFmtId="0" fontId="224" fillId="3" borderId="76" xfId="0" applyFont="1" applyFill="1" applyBorder="1" applyAlignment="1">
      <alignment horizontal="left" wrapText="1"/>
    </xf>
    <xf numFmtId="0" fontId="36" fillId="5" borderId="62" xfId="0" applyFont="1" applyFill="1" applyBorder="1" applyAlignment="1">
      <alignment horizontal="left"/>
    </xf>
    <xf numFmtId="0" fontId="36" fillId="5" borderId="64" xfId="0" applyFont="1" applyFill="1" applyBorder="1" applyAlignment="1">
      <alignment horizontal="left"/>
    </xf>
    <xf numFmtId="0" fontId="34" fillId="124" borderId="70" xfId="13" applyFont="1" applyFill="1" applyBorder="1" applyAlignment="1" applyProtection="1">
      <alignment horizontal="center" vertical="center"/>
      <protection locked="0"/>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224" fillId="3" borderId="66" xfId="0" applyFont="1" applyFill="1" applyBorder="1" applyAlignment="1">
      <alignment horizontal="left" wrapText="1"/>
    </xf>
    <xf numFmtId="0" fontId="224" fillId="3" borderId="2" xfId="0" applyFont="1" applyFill="1" applyBorder="1" applyAlignment="1">
      <alignment horizontal="left" wrapText="1"/>
    </xf>
    <xf numFmtId="0" fontId="224" fillId="3" borderId="67" xfId="0" applyFont="1" applyFill="1" applyBorder="1" applyAlignment="1">
      <alignment horizontal="left" wrapText="1"/>
    </xf>
    <xf numFmtId="0" fontId="36" fillId="6" borderId="4" xfId="0" applyFont="1" applyFill="1" applyBorder="1" applyAlignment="1">
      <alignment horizontal="left" wrapText="1"/>
    </xf>
    <xf numFmtId="0" fontId="36" fillId="6" borderId="0" xfId="0" applyFont="1" applyFill="1" applyAlignment="1">
      <alignment horizontal="left" wrapText="1"/>
    </xf>
    <xf numFmtId="0" fontId="36" fillId="6" borderId="5" xfId="0" applyFont="1" applyFill="1" applyBorder="1" applyAlignment="1">
      <alignment horizontal="left" wrapText="1"/>
    </xf>
    <xf numFmtId="0" fontId="218" fillId="3" borderId="82" xfId="53515" applyFont="1" applyFill="1" applyBorder="1" applyAlignment="1" applyProtection="1">
      <alignment horizontal="center" vertical="center"/>
      <protection locked="0"/>
    </xf>
    <xf numFmtId="0" fontId="221" fillId="3" borderId="82" xfId="3" applyFont="1" applyFill="1" applyBorder="1" applyAlignment="1">
      <alignment horizontal="center" vertical="center"/>
    </xf>
    <xf numFmtId="0" fontId="221" fillId="3" borderId="83" xfId="3" applyFont="1" applyFill="1" applyBorder="1" applyAlignment="1">
      <alignment horizontal="center" vertical="center"/>
    </xf>
    <xf numFmtId="0" fontId="218" fillId="3" borderId="82" xfId="26" applyFont="1" applyFill="1" applyBorder="1" applyAlignment="1">
      <alignment horizontal="center" vertical="center"/>
    </xf>
    <xf numFmtId="0" fontId="218" fillId="3" borderId="83" xfId="26" applyFont="1" applyFill="1" applyBorder="1" applyAlignment="1">
      <alignment horizontal="center" vertical="center"/>
    </xf>
    <xf numFmtId="0" fontId="220" fillId="5" borderId="0" xfId="3" applyFont="1" applyFill="1" applyAlignment="1">
      <alignment horizontal="center"/>
    </xf>
    <xf numFmtId="0" fontId="221" fillId="3" borderId="62" xfId="3" applyFont="1" applyFill="1" applyBorder="1" applyAlignment="1">
      <alignment horizontal="center" vertical="center"/>
    </xf>
    <xf numFmtId="0" fontId="221" fillId="3" borderId="64" xfId="3" applyFont="1" applyFill="1" applyBorder="1" applyAlignment="1">
      <alignment horizontal="center" vertical="center"/>
    </xf>
    <xf numFmtId="0" fontId="221" fillId="3" borderId="63" xfId="3" applyFont="1" applyFill="1" applyBorder="1" applyAlignment="1">
      <alignment horizontal="center" vertical="center"/>
    </xf>
    <xf numFmtId="0" fontId="218" fillId="3" borderId="62" xfId="26" applyFont="1" applyFill="1" applyBorder="1" applyAlignment="1">
      <alignment horizontal="center" vertical="center"/>
    </xf>
    <xf numFmtId="0" fontId="218" fillId="3" borderId="63" xfId="26" applyFont="1" applyFill="1" applyBorder="1" applyAlignment="1">
      <alignment horizontal="center" vertical="center"/>
    </xf>
    <xf numFmtId="0" fontId="34" fillId="3" borderId="62"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0" fontId="223" fillId="3" borderId="62" xfId="53515" applyFont="1" applyFill="1" applyBorder="1" applyAlignment="1">
      <alignment horizontal="center" vertical="center"/>
    </xf>
    <xf numFmtId="0" fontId="223" fillId="3" borderId="63" xfId="53515" applyFont="1" applyFill="1" applyBorder="1" applyAlignment="1">
      <alignment horizontal="center" vertical="center"/>
    </xf>
    <xf numFmtId="0" fontId="239" fillId="0" borderId="0" xfId="0" applyFont="1" applyAlignment="1">
      <alignment horizontal="left" vertical="top" wrapText="1"/>
    </xf>
    <xf numFmtId="0" fontId="217" fillId="0" borderId="0" xfId="0" applyFont="1" applyAlignment="1">
      <alignment horizontal="center" wrapText="1"/>
    </xf>
    <xf numFmtId="0" fontId="217" fillId="0" borderId="0" xfId="0" applyFont="1" applyAlignment="1">
      <alignment horizontal="center" vertical="center" wrapText="1"/>
    </xf>
    <xf numFmtId="0" fontId="217" fillId="0" borderId="0" xfId="0" applyFont="1" applyAlignment="1">
      <alignment horizontal="center" vertical="center"/>
    </xf>
    <xf numFmtId="0" fontId="237" fillId="0" borderId="0" xfId="1" applyFont="1" applyAlignment="1">
      <alignment horizontal="left" vertical="center"/>
    </xf>
    <xf numFmtId="0" fontId="34" fillId="3" borderId="62" xfId="41347" applyFont="1" applyFill="1" applyBorder="1" applyAlignment="1">
      <alignment horizontal="center" vertical="center"/>
    </xf>
    <xf numFmtId="0" fontId="34" fillId="3" borderId="64" xfId="41347" applyFont="1" applyFill="1" applyBorder="1" applyAlignment="1">
      <alignment horizontal="center" vertical="center"/>
    </xf>
    <xf numFmtId="0" fontId="34" fillId="3" borderId="63" xfId="41347" applyFont="1" applyFill="1" applyBorder="1" applyAlignment="1">
      <alignment horizontal="center" vertical="center"/>
    </xf>
    <xf numFmtId="0" fontId="223" fillId="3" borderId="70" xfId="53515" applyFont="1" applyFill="1" applyBorder="1" applyAlignment="1">
      <alignment horizontal="center" vertical="center"/>
    </xf>
    <xf numFmtId="0" fontId="35" fillId="2" borderId="0" xfId="0" applyFont="1" applyFill="1" applyAlignment="1">
      <alignment horizontal="left"/>
    </xf>
    <xf numFmtId="0" fontId="36" fillId="2" borderId="4" xfId="0" applyFont="1" applyFill="1" applyBorder="1"/>
    <xf numFmtId="0" fontId="36" fillId="2" borderId="0" xfId="0" applyFont="1" applyFill="1"/>
    <xf numFmtId="0" fontId="34" fillId="3" borderId="66" xfId="0" applyFont="1" applyFill="1" applyBorder="1" applyAlignment="1">
      <alignment horizontal="left"/>
    </xf>
    <xf numFmtId="0" fontId="34" fillId="3" borderId="2" xfId="0" applyFont="1" applyFill="1" applyBorder="1" applyAlignment="1">
      <alignment horizontal="left"/>
    </xf>
    <xf numFmtId="0" fontId="34" fillId="3" borderId="67" xfId="0" applyFont="1" applyFill="1" applyBorder="1" applyAlignment="1">
      <alignment horizontal="left"/>
    </xf>
    <xf numFmtId="0" fontId="35" fillId="2" borderId="4" xfId="0" applyFont="1" applyFill="1" applyBorder="1"/>
    <xf numFmtId="0" fontId="35" fillId="2" borderId="0" xfId="0" applyFont="1" applyFill="1"/>
    <xf numFmtId="0" fontId="36" fillId="2" borderId="4" xfId="0" applyFont="1" applyFill="1" applyBorder="1" applyAlignment="1">
      <alignment horizontal="left"/>
    </xf>
    <xf numFmtId="0" fontId="36" fillId="2" borderId="0" xfId="0" applyFont="1" applyFill="1" applyAlignment="1">
      <alignment horizontal="left"/>
    </xf>
    <xf numFmtId="0" fontId="36" fillId="2" borderId="62" xfId="0" applyFont="1" applyFill="1" applyBorder="1" applyAlignment="1">
      <alignment horizontal="left"/>
    </xf>
    <xf numFmtId="0" fontId="36" fillId="2" borderId="64" xfId="0" applyFont="1" applyFill="1" applyBorder="1" applyAlignment="1">
      <alignment horizontal="left"/>
    </xf>
    <xf numFmtId="0" fontId="35" fillId="0" borderId="0" xfId="0" applyFont="1" applyAlignment="1">
      <alignment horizontal="left" vertical="top" wrapText="1"/>
    </xf>
    <xf numFmtId="0" fontId="36" fillId="0" borderId="4" xfId="0" applyFont="1" applyBorder="1"/>
    <xf numFmtId="0" fontId="36" fillId="0" borderId="0" xfId="0" applyFont="1"/>
    <xf numFmtId="0" fontId="36" fillId="2" borderId="4" xfId="0" applyFont="1" applyFill="1" applyBorder="1" applyAlignment="1">
      <alignment horizontal="center"/>
    </xf>
    <xf numFmtId="0" fontId="36" fillId="2" borderId="0" xfId="0" applyFont="1" applyFill="1" applyAlignment="1">
      <alignment horizontal="center"/>
    </xf>
    <xf numFmtId="0" fontId="35" fillId="0" borderId="0" xfId="0" applyFont="1"/>
    <xf numFmtId="0" fontId="35" fillId="0" borderId="4" xfId="0" applyFont="1" applyBorder="1" applyAlignment="1">
      <alignment horizontal="left"/>
    </xf>
    <xf numFmtId="0" fontId="35" fillId="0" borderId="0" xfId="0" applyFont="1" applyAlignment="1">
      <alignment horizontal="left"/>
    </xf>
    <xf numFmtId="0" fontId="35" fillId="0" borderId="4" xfId="0" applyFont="1" applyBorder="1"/>
    <xf numFmtId="0" fontId="239" fillId="0" borderId="0" xfId="0" quotePrefix="1" applyFont="1" applyAlignment="1">
      <alignment horizontal="left" vertical="top" wrapText="1"/>
    </xf>
    <xf numFmtId="0" fontId="35" fillId="2" borderId="64" xfId="0" applyFont="1" applyFill="1" applyBorder="1"/>
    <xf numFmtId="0" fontId="35" fillId="2" borderId="66" xfId="0" applyFont="1" applyFill="1" applyBorder="1"/>
    <xf numFmtId="0" fontId="35" fillId="2" borderId="2" xfId="0" applyFont="1" applyFill="1" applyBorder="1"/>
    <xf numFmtId="0" fontId="36" fillId="0" borderId="0" xfId="0" applyFont="1" applyAlignment="1">
      <alignment horizontal="center" wrapText="1"/>
    </xf>
    <xf numFmtId="0" fontId="36" fillId="6" borderId="0" xfId="31" applyFont="1" applyFill="1" applyAlignment="1">
      <alignment horizontal="center" wrapText="1"/>
    </xf>
    <xf numFmtId="0" fontId="36" fillId="6" borderId="0" xfId="31" applyFont="1" applyFill="1" applyAlignment="1">
      <alignment horizontal="center"/>
    </xf>
    <xf numFmtId="0" fontId="34" fillId="3" borderId="62" xfId="32" applyFont="1" applyFill="1" applyBorder="1" applyAlignment="1">
      <alignment horizontal="center"/>
    </xf>
    <xf numFmtId="0" fontId="34" fillId="3" borderId="64" xfId="32" applyFont="1" applyFill="1" applyBorder="1" applyAlignment="1">
      <alignment horizontal="center"/>
    </xf>
    <xf numFmtId="0" fontId="34" fillId="3" borderId="63" xfId="32" applyFont="1" applyFill="1" applyBorder="1" applyAlignment="1">
      <alignment horizontal="center"/>
    </xf>
    <xf numFmtId="0" fontId="237" fillId="0" borderId="0" xfId="1" applyFont="1" applyFill="1" applyAlignment="1">
      <alignment horizontal="left"/>
    </xf>
    <xf numFmtId="0" fontId="34" fillId="4" borderId="62" xfId="0" applyFont="1" applyFill="1" applyBorder="1" applyAlignment="1">
      <alignment horizontal="center"/>
    </xf>
    <xf numFmtId="0" fontId="34" fillId="4" borderId="63" xfId="0" applyFont="1" applyFill="1" applyBorder="1" applyAlignment="1">
      <alignment horizontal="center"/>
    </xf>
    <xf numFmtId="0" fontId="223" fillId="3" borderId="62" xfId="53515" applyFont="1" applyFill="1" applyBorder="1" applyAlignment="1" applyProtection="1">
      <alignment horizontal="center" vertical="center"/>
      <protection locked="0"/>
    </xf>
    <xf numFmtId="0" fontId="223" fillId="3" borderId="63" xfId="53515" applyFont="1" applyFill="1" applyBorder="1" applyAlignment="1" applyProtection="1">
      <alignment horizontal="center" vertical="center"/>
      <protection locked="0"/>
    </xf>
    <xf numFmtId="0" fontId="34" fillId="4" borderId="64"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62" xfId="0" applyFont="1" applyFill="1" applyBorder="1" applyAlignment="1">
      <alignment horizontal="center" vertical="center"/>
    </xf>
    <xf numFmtId="0" fontId="34" fillId="4" borderId="65" xfId="0" applyFont="1" applyFill="1" applyBorder="1" applyAlignment="1">
      <alignment horizontal="center" vertical="top"/>
    </xf>
    <xf numFmtId="0" fontId="34" fillId="3" borderId="62" xfId="53495" applyFont="1" applyFill="1" applyBorder="1" applyAlignment="1">
      <alignment horizontal="center" vertical="top" wrapText="1"/>
    </xf>
    <xf numFmtId="0" fontId="34" fillId="3" borderId="63" xfId="53495" applyFont="1" applyFill="1" applyBorder="1" applyAlignment="1">
      <alignment horizontal="center" vertical="top" wrapText="1"/>
    </xf>
    <xf numFmtId="0" fontId="34" fillId="3" borderId="64" xfId="53493" applyFont="1" applyFill="1" applyBorder="1" applyAlignment="1">
      <alignment horizontal="center" vertical="center"/>
    </xf>
    <xf numFmtId="0" fontId="34" fillId="3" borderId="70" xfId="53493" applyFont="1" applyFill="1" applyBorder="1" applyAlignment="1">
      <alignment horizontal="center" vertical="center"/>
    </xf>
    <xf numFmtId="0" fontId="2" fillId="0" borderId="64" xfId="0" applyFont="1" applyBorder="1" applyAlignment="1">
      <alignment horizontal="center"/>
    </xf>
    <xf numFmtId="0" fontId="238" fillId="0" borderId="0" xfId="1" applyFont="1" applyFill="1" applyBorder="1" applyAlignment="1">
      <alignment horizontal="left"/>
    </xf>
    <xf numFmtId="0" fontId="27" fillId="0" borderId="0" xfId="2" applyFont="1" applyAlignment="1">
      <alignment horizontal="center"/>
    </xf>
    <xf numFmtId="0" fontId="34" fillId="3" borderId="64" xfId="2" applyFont="1" applyFill="1" applyBorder="1" applyAlignment="1">
      <alignment horizontal="center" vertical="top"/>
    </xf>
    <xf numFmtId="0" fontId="34" fillId="3" borderId="62" xfId="2" applyFont="1" applyFill="1" applyBorder="1" applyAlignment="1">
      <alignment horizontal="center" vertical="top" wrapText="1"/>
    </xf>
    <xf numFmtId="0" fontId="34" fillId="3" borderId="63" xfId="2" applyFont="1" applyFill="1" applyBorder="1" applyAlignment="1">
      <alignment horizontal="center" vertical="top" wrapText="1"/>
    </xf>
    <xf numFmtId="0" fontId="34" fillId="3" borderId="62" xfId="3" quotePrefix="1" applyFont="1" applyFill="1" applyBorder="1" applyAlignment="1">
      <alignment horizontal="center"/>
    </xf>
    <xf numFmtId="0" fontId="34" fillId="3" borderId="70" xfId="3" quotePrefix="1" applyFont="1" applyFill="1" applyBorder="1" applyAlignment="1">
      <alignment horizontal="center"/>
    </xf>
    <xf numFmtId="0" fontId="34" fillId="3" borderId="63" xfId="3" quotePrefix="1" applyFont="1" applyFill="1" applyBorder="1" applyAlignment="1">
      <alignment horizontal="center"/>
    </xf>
    <xf numFmtId="0" fontId="34" fillId="3" borderId="64" xfId="3" quotePrefix="1" applyFont="1" applyFill="1" applyBorder="1" applyAlignment="1">
      <alignment horizontal="center"/>
    </xf>
    <xf numFmtId="0" fontId="37" fillId="0" borderId="0" xfId="0" applyFont="1" applyAlignment="1">
      <alignment horizontal="center"/>
    </xf>
    <xf numFmtId="0" fontId="206" fillId="0" borderId="64" xfId="0" applyFont="1" applyBorder="1" applyAlignment="1">
      <alignment horizontal="left" vertical="center" wrapText="1"/>
    </xf>
    <xf numFmtId="37" fontId="34" fillId="3" borderId="62" xfId="0" applyNumberFormat="1" applyFont="1" applyFill="1" applyBorder="1" applyAlignment="1" applyProtection="1">
      <alignment horizontal="center"/>
      <protection locked="0"/>
    </xf>
    <xf numFmtId="37" fontId="34" fillId="3" borderId="63" xfId="0" applyNumberFormat="1" applyFont="1" applyFill="1" applyBorder="1" applyAlignment="1" applyProtection="1">
      <alignment horizontal="center"/>
      <protection locked="0"/>
    </xf>
  </cellXfs>
  <cellStyles count="53525">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 4" xfId="53522" xr:uid="{5D2BAE3C-72B9-4AAC-86ED-5649B8334DEA}"/>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74" xfId="53524" xr:uid="{1A8C08C1-EB78-4E0B-9F9B-7C37B72B4E04}"/>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399" xfId="53520" xr:uid="{98438023-E7B9-493C-A738-E3FB19759362}"/>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52" xfId="53523" xr:uid="{14764270-AC55-4594-B9FF-5DAF54E3BFEF}"/>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0 3" xfId="53519" xr:uid="{E5236AA6-4C13-4893-82DA-8419648F5C23}"/>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 3" xfId="53521" xr:uid="{B5A490E8-78AE-432B-ACAA-A7CF250CB524}"/>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00D274"/>
      <color rgb="FFE93CAC"/>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373999</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twoCellAnchor editAs="oneCell">
    <xdr:from>
      <xdr:col>10</xdr:col>
      <xdr:colOff>0</xdr:colOff>
      <xdr:row>9</xdr:row>
      <xdr:rowOff>0</xdr:rowOff>
    </xdr:from>
    <xdr:to>
      <xdr:col>31</xdr:col>
      <xdr:colOff>739140</xdr:colOff>
      <xdr:row>62</xdr:row>
      <xdr:rowOff>60960</xdr:rowOff>
    </xdr:to>
    <xdr:pic>
      <xdr:nvPicPr>
        <xdr:cNvPr id="3" name="Imagen 2" descr="Credicorp avanza hacia la equidad de género en su estructura corporativa -  Link Empresarial">
          <a:extLst>
            <a:ext uri="{FF2B5EF4-FFF2-40B4-BE49-F238E27FC236}">
              <a16:creationId xmlns:a16="http://schemas.microsoft.com/office/drawing/2014/main" id="{1C8EEFEE-F3E1-2A04-80C3-9B8814C4A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2217420"/>
          <a:ext cx="17221200"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31</xdr:col>
      <xdr:colOff>739140</xdr:colOff>
      <xdr:row>66</xdr:row>
      <xdr:rowOff>60960</xdr:rowOff>
    </xdr:to>
    <xdr:pic>
      <xdr:nvPicPr>
        <xdr:cNvPr id="4" name="Imagen 3" descr="Credicorp avanza hacia la equidad de género en su estructura corporativa -  Link Empresarial">
          <a:extLst>
            <a:ext uri="{FF2B5EF4-FFF2-40B4-BE49-F238E27FC236}">
              <a16:creationId xmlns:a16="http://schemas.microsoft.com/office/drawing/2014/main" id="{769C403A-E441-3D77-B474-2E6F1C851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2948940"/>
          <a:ext cx="17221200"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36</xdr:row>
      <xdr:rowOff>7620</xdr:rowOff>
    </xdr:from>
    <xdr:to>
      <xdr:col>9</xdr:col>
      <xdr:colOff>727800</xdr:colOff>
      <xdr:row>37</xdr:row>
      <xdr:rowOff>124188</xdr:rowOff>
    </xdr:to>
    <xdr:grpSp>
      <xdr:nvGrpSpPr>
        <xdr:cNvPr id="2" name="Grupo 1" descr="P49#y1">
          <a:extLst>
            <a:ext uri="{FF2B5EF4-FFF2-40B4-BE49-F238E27FC236}">
              <a16:creationId xmlns:a16="http://schemas.microsoft.com/office/drawing/2014/main" id="{29AACC0C-4E33-C18E-CD78-21C62EDFDF99}"/>
            </a:ext>
          </a:extLst>
        </xdr:cNvPr>
        <xdr:cNvGrpSpPr/>
      </xdr:nvGrpSpPr>
      <xdr:grpSpPr>
        <a:xfrm>
          <a:off x="8731827" y="6242165"/>
          <a:ext cx="1763428" cy="289750"/>
          <a:chOff x="45085" y="-9179"/>
          <a:chExt cx="1631315" cy="303265"/>
        </a:xfrm>
      </xdr:grpSpPr>
      <xdr:sp macro="" textlink="">
        <xdr:nvSpPr>
          <xdr:cNvPr id="3" name="Cuadro de texto 244975377">
            <a:extLst>
              <a:ext uri="{FF2B5EF4-FFF2-40B4-BE49-F238E27FC236}">
                <a16:creationId xmlns:a16="http://schemas.microsoft.com/office/drawing/2014/main" id="{CB9B484B-1E9A-25A9-DDE0-8700E231197F}"/>
              </a:ext>
            </a:extLst>
          </xdr:cNvPr>
          <xdr:cNvSpPr txBox="1"/>
        </xdr:nvSpPr>
        <xdr:spPr>
          <a:xfrm>
            <a:off x="247650" y="-917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contracción en volúmenes</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crecimiento en volúmenes</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4" name="Grupo 3">
            <a:extLst>
              <a:ext uri="{FF2B5EF4-FFF2-40B4-BE49-F238E27FC236}">
                <a16:creationId xmlns:a16="http://schemas.microsoft.com/office/drawing/2014/main" id="{653752A4-98BF-6DA0-89E9-185E037FF881}"/>
              </a:ext>
            </a:extLst>
          </xdr:cNvPr>
          <xdr:cNvGrpSpPr/>
        </xdr:nvGrpSpPr>
        <xdr:grpSpPr>
          <a:xfrm>
            <a:off x="45085" y="53243"/>
            <a:ext cx="247650" cy="165462"/>
            <a:chOff x="45085" y="21495"/>
            <a:chExt cx="247650" cy="165489"/>
          </a:xfrm>
        </xdr:grpSpPr>
        <xdr:sp macro="" textlink="">
          <xdr:nvSpPr>
            <xdr:cNvPr id="5" name="Rectángulo 4">
              <a:extLst>
                <a:ext uri="{FF2B5EF4-FFF2-40B4-BE49-F238E27FC236}">
                  <a16:creationId xmlns:a16="http://schemas.microsoft.com/office/drawing/2014/main" id="{EC3BF53E-E258-566E-C6E1-9AF35CB1961F}"/>
                </a:ext>
              </a:extLst>
            </xdr:cNvPr>
            <xdr:cNvSpPr/>
          </xdr:nvSpPr>
          <xdr:spPr>
            <a:xfrm>
              <a:off x="45085" y="114555"/>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6" name="Rectángulo 5">
              <a:extLst>
                <a:ext uri="{FF2B5EF4-FFF2-40B4-BE49-F238E27FC236}">
                  <a16:creationId xmlns:a16="http://schemas.microsoft.com/office/drawing/2014/main" id="{4E4B4D68-D00F-C3B7-1E6E-02D40753FD4E}"/>
                </a:ext>
              </a:extLst>
            </xdr:cNvPr>
            <xdr:cNvSpPr/>
          </xdr:nvSpPr>
          <xdr:spPr>
            <a:xfrm>
              <a:off x="45085" y="21495"/>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twoCellAnchor>
    <xdr:from>
      <xdr:col>7</xdr:col>
      <xdr:colOff>228600</xdr:colOff>
      <xdr:row>54</xdr:row>
      <xdr:rowOff>7620</xdr:rowOff>
    </xdr:from>
    <xdr:to>
      <xdr:col>9</xdr:col>
      <xdr:colOff>727800</xdr:colOff>
      <xdr:row>55</xdr:row>
      <xdr:rowOff>124188</xdr:rowOff>
    </xdr:to>
    <xdr:grpSp>
      <xdr:nvGrpSpPr>
        <xdr:cNvPr id="7" name="Grupo 6" descr="P49#y1">
          <a:extLst>
            <a:ext uri="{FF2B5EF4-FFF2-40B4-BE49-F238E27FC236}">
              <a16:creationId xmlns:a16="http://schemas.microsoft.com/office/drawing/2014/main" id="{067BC742-F31B-9488-AFD1-8C507ABCA89B}"/>
            </a:ext>
          </a:extLst>
        </xdr:cNvPr>
        <xdr:cNvGrpSpPr/>
      </xdr:nvGrpSpPr>
      <xdr:grpSpPr>
        <a:xfrm>
          <a:off x="8731827" y="9359438"/>
          <a:ext cx="1763428" cy="289750"/>
          <a:chOff x="45085" y="-9179"/>
          <a:chExt cx="1631315" cy="303265"/>
        </a:xfrm>
      </xdr:grpSpPr>
      <xdr:sp macro="" textlink="">
        <xdr:nvSpPr>
          <xdr:cNvPr id="8" name="Cuadro de texto 1214221651">
            <a:extLst>
              <a:ext uri="{FF2B5EF4-FFF2-40B4-BE49-F238E27FC236}">
                <a16:creationId xmlns:a16="http://schemas.microsoft.com/office/drawing/2014/main" id="{3358495C-1792-E76A-BE08-53A08A17F87B}"/>
              </a:ext>
            </a:extLst>
          </xdr:cNvPr>
          <xdr:cNvSpPr txBox="1"/>
        </xdr:nvSpPr>
        <xdr:spPr>
          <a:xfrm>
            <a:off x="247650" y="-917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contracción en volúmenes</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crecimiento en volúmenes</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9" name="Grupo 8">
            <a:extLst>
              <a:ext uri="{FF2B5EF4-FFF2-40B4-BE49-F238E27FC236}">
                <a16:creationId xmlns:a16="http://schemas.microsoft.com/office/drawing/2014/main" id="{E36FC040-762C-7618-FB4D-1EF7560ACBDC}"/>
              </a:ext>
            </a:extLst>
          </xdr:cNvPr>
          <xdr:cNvGrpSpPr/>
        </xdr:nvGrpSpPr>
        <xdr:grpSpPr>
          <a:xfrm>
            <a:off x="45085" y="53243"/>
            <a:ext cx="247650" cy="165462"/>
            <a:chOff x="45085" y="21495"/>
            <a:chExt cx="247650" cy="165489"/>
          </a:xfrm>
        </xdr:grpSpPr>
        <xdr:sp macro="" textlink="">
          <xdr:nvSpPr>
            <xdr:cNvPr id="10" name="Rectángulo 9">
              <a:extLst>
                <a:ext uri="{FF2B5EF4-FFF2-40B4-BE49-F238E27FC236}">
                  <a16:creationId xmlns:a16="http://schemas.microsoft.com/office/drawing/2014/main" id="{501850A4-780D-E899-170C-55C609025A4C}"/>
                </a:ext>
              </a:extLst>
            </xdr:cNvPr>
            <xdr:cNvSpPr/>
          </xdr:nvSpPr>
          <xdr:spPr>
            <a:xfrm>
              <a:off x="45085" y="114555"/>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11" name="Rectángulo 10">
              <a:extLst>
                <a:ext uri="{FF2B5EF4-FFF2-40B4-BE49-F238E27FC236}">
                  <a16:creationId xmlns:a16="http://schemas.microsoft.com/office/drawing/2014/main" id="{11681950-ECA8-E33C-3E5D-C63CBE93BACE}"/>
                </a:ext>
              </a:extLst>
            </xdr:cNvPr>
            <xdr:cNvSpPr/>
          </xdr:nvSpPr>
          <xdr:spPr>
            <a:xfrm>
              <a:off x="45085" y="21495"/>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1"/>
  <sheetViews>
    <sheetView showGridLines="0" zoomScale="94" zoomScaleNormal="94" workbookViewId="0"/>
  </sheetViews>
  <sheetFormatPr baseColWidth="10" defaultColWidth="11.42578125" defaultRowHeight="15"/>
  <cols>
    <col min="4" max="4" width="12.140625" customWidth="1"/>
  </cols>
  <sheetData>
    <row r="1" spans="1:5" s="1" customFormat="1" ht="16.5">
      <c r="A1" s="3"/>
      <c r="B1" s="3"/>
      <c r="C1" s="3"/>
      <c r="D1" s="3"/>
      <c r="E1" s="3"/>
    </row>
    <row r="2" spans="1:5" s="1" customFormat="1" ht="48.75" customHeight="1">
      <c r="A2" s="3"/>
      <c r="B2" s="3"/>
      <c r="C2" s="3"/>
      <c r="D2" s="3"/>
      <c r="E2" s="3"/>
    </row>
    <row r="3" spans="1:5" s="2" customFormat="1" ht="27" thickBot="1">
      <c r="A3" s="67" t="s">
        <v>873</v>
      </c>
      <c r="B3" s="68"/>
      <c r="C3" s="69"/>
      <c r="D3" s="68"/>
      <c r="E3" s="68"/>
    </row>
    <row r="4" spans="1:5">
      <c r="A4" s="35"/>
      <c r="B4" s="35"/>
      <c r="C4" s="35"/>
      <c r="D4" s="35"/>
      <c r="E4" s="35"/>
    </row>
    <row r="5" spans="1:5">
      <c r="A5" s="35"/>
      <c r="B5" s="36" t="s">
        <v>0</v>
      </c>
      <c r="C5" s="35"/>
      <c r="D5" s="35"/>
      <c r="E5" s="35"/>
    </row>
    <row r="6" spans="1:5">
      <c r="A6" s="35"/>
      <c r="B6" s="49" t="s">
        <v>714</v>
      </c>
      <c r="C6" s="35"/>
      <c r="D6" s="35"/>
      <c r="E6" s="35"/>
    </row>
    <row r="7" spans="1:5">
      <c r="A7" s="35"/>
      <c r="B7" s="49" t="s">
        <v>872</v>
      </c>
      <c r="C7" s="35"/>
      <c r="D7" s="35"/>
      <c r="E7" s="35"/>
    </row>
    <row r="8" spans="1:5">
      <c r="A8" s="35"/>
      <c r="B8" s="49" t="s">
        <v>1</v>
      </c>
      <c r="C8" s="35"/>
      <c r="D8" s="35"/>
      <c r="E8" s="35"/>
    </row>
    <row r="9" spans="1:5">
      <c r="A9" s="35"/>
      <c r="B9" s="49" t="s">
        <v>2</v>
      </c>
      <c r="C9" s="35"/>
      <c r="D9" s="35"/>
      <c r="E9" s="35"/>
    </row>
    <row r="10" spans="1:5">
      <c r="A10" s="35"/>
      <c r="B10" s="49" t="s">
        <v>3</v>
      </c>
      <c r="C10" s="35"/>
      <c r="D10" s="35"/>
      <c r="E10" s="35"/>
    </row>
    <row r="11" spans="1:5">
      <c r="A11" s="35"/>
      <c r="B11" s="49" t="s">
        <v>4</v>
      </c>
      <c r="C11" s="35"/>
      <c r="D11" s="35"/>
      <c r="E11" s="35"/>
    </row>
    <row r="12" spans="1:5">
      <c r="A12" s="35"/>
      <c r="B12" s="49" t="s">
        <v>5</v>
      </c>
      <c r="C12" s="35"/>
      <c r="D12" s="35"/>
      <c r="E12" s="35"/>
    </row>
    <row r="13" spans="1:5">
      <c r="A13" s="35"/>
      <c r="B13" s="49" t="s">
        <v>6</v>
      </c>
      <c r="C13" s="35"/>
      <c r="D13" s="35"/>
      <c r="E13" s="35"/>
    </row>
    <row r="14" spans="1:5">
      <c r="A14" s="35"/>
      <c r="B14" s="49" t="s">
        <v>7</v>
      </c>
      <c r="C14" s="35"/>
      <c r="D14" s="35"/>
      <c r="E14" s="35"/>
    </row>
    <row r="15" spans="1:5">
      <c r="A15" s="35"/>
      <c r="B15" s="49" t="s">
        <v>8</v>
      </c>
      <c r="C15" s="35"/>
      <c r="D15" s="35"/>
      <c r="E15" s="35"/>
    </row>
    <row r="16" spans="1:5">
      <c r="A16" s="35"/>
      <c r="B16" s="49" t="s">
        <v>9</v>
      </c>
      <c r="C16" s="35"/>
      <c r="D16" s="35"/>
      <c r="E16" s="35"/>
    </row>
    <row r="17" spans="1:5">
      <c r="A17" s="35"/>
      <c r="B17" s="49" t="s">
        <v>10</v>
      </c>
      <c r="C17" s="35"/>
      <c r="D17" s="35"/>
      <c r="E17" s="35"/>
    </row>
    <row r="18" spans="1:5">
      <c r="A18" s="35"/>
      <c r="B18" s="49" t="s">
        <v>888</v>
      </c>
      <c r="C18" s="35"/>
      <c r="D18" s="35"/>
      <c r="E18" s="35"/>
    </row>
    <row r="19" spans="1:5">
      <c r="A19" s="35"/>
      <c r="B19" s="49" t="s">
        <v>889</v>
      </c>
      <c r="C19" s="35"/>
      <c r="D19" s="35"/>
      <c r="E19" s="35"/>
    </row>
    <row r="20" spans="1:5">
      <c r="A20" s="35"/>
      <c r="B20" s="49" t="s">
        <v>11</v>
      </c>
      <c r="C20" s="35"/>
      <c r="D20" s="35"/>
      <c r="E20" s="35"/>
    </row>
    <row r="21" spans="1:5">
      <c r="A21" s="35"/>
      <c r="B21" s="49" t="s">
        <v>12</v>
      </c>
      <c r="C21" s="35"/>
      <c r="D21" s="35"/>
      <c r="E21" s="35"/>
    </row>
    <row r="22" spans="1:5">
      <c r="A22" s="35"/>
      <c r="B22" s="49" t="s">
        <v>13</v>
      </c>
      <c r="C22" s="35"/>
      <c r="D22" s="35"/>
      <c r="E22" s="35"/>
    </row>
    <row r="23" spans="1:5">
      <c r="A23" s="35"/>
      <c r="B23" s="49" t="s">
        <v>14</v>
      </c>
      <c r="C23" s="35"/>
      <c r="D23" s="35"/>
      <c r="E23" s="35"/>
    </row>
    <row r="24" spans="1:5">
      <c r="A24" s="35"/>
      <c r="B24" s="49" t="s">
        <v>15</v>
      </c>
      <c r="C24" s="35"/>
      <c r="D24" s="35"/>
      <c r="E24" s="35"/>
    </row>
    <row r="25" spans="1:5">
      <c r="A25" s="35"/>
      <c r="B25" s="49" t="s">
        <v>16</v>
      </c>
      <c r="C25" s="35"/>
      <c r="D25" s="35"/>
      <c r="E25" s="35"/>
    </row>
    <row r="26" spans="1:5">
      <c r="A26" s="35"/>
      <c r="B26" s="49" t="s">
        <v>17</v>
      </c>
      <c r="C26" s="35"/>
      <c r="D26" s="35"/>
      <c r="E26" s="35"/>
    </row>
    <row r="27" spans="1:5">
      <c r="A27" s="35"/>
      <c r="B27" s="49" t="s">
        <v>18</v>
      </c>
      <c r="C27" s="35"/>
      <c r="D27" s="35"/>
      <c r="E27" s="35"/>
    </row>
    <row r="28" spans="1:5">
      <c r="A28" s="35"/>
      <c r="B28" s="38"/>
      <c r="C28" s="35"/>
      <c r="D28" s="35"/>
      <c r="E28" s="35"/>
    </row>
    <row r="29" spans="1:5">
      <c r="A29" s="35"/>
      <c r="B29" s="38"/>
      <c r="C29" s="35"/>
      <c r="D29" s="35"/>
      <c r="E29" s="35"/>
    </row>
    <row r="30" spans="1:5">
      <c r="A30" s="35"/>
      <c r="B30" s="38"/>
      <c r="C30" s="35"/>
      <c r="D30" s="35"/>
      <c r="E30" s="35"/>
    </row>
    <row r="31" spans="1:5">
      <c r="A31" s="35"/>
      <c r="B31" s="38"/>
      <c r="C31" s="35"/>
      <c r="D31" s="35"/>
      <c r="E31" s="35"/>
    </row>
    <row r="32" spans="1:5">
      <c r="A32" s="35"/>
      <c r="B32" s="38"/>
      <c r="C32" s="35"/>
      <c r="D32" s="35"/>
      <c r="E32" s="35"/>
    </row>
    <row r="33" spans="1:5">
      <c r="A33" s="35"/>
      <c r="B33" s="38"/>
      <c r="C33" s="35"/>
      <c r="D33" s="35"/>
      <c r="E33" s="35"/>
    </row>
    <row r="34" spans="1:5">
      <c r="A34" s="35"/>
      <c r="B34" s="38"/>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row r="41" spans="1:5">
      <c r="A41" s="35"/>
      <c r="B41" s="35"/>
      <c r="C41" s="35"/>
      <c r="D41" s="35"/>
      <c r="E41" s="35"/>
    </row>
  </sheetData>
  <hyperlinks>
    <hyperlink ref="B8" location="'0.Resumen BAP'!A1" display="0. Resumen BAP" xr:uid="{1A903390-80D7-40D2-9A9A-589F2F04160F}"/>
    <hyperlink ref="B9" location="'0.1.Contribuciones BAP'!A1" display="0.1. Contribuciones BAP" xr:uid="{7E4BD561-FA68-4A68-AC60-3802D76F7B2C}"/>
    <hyperlink ref="B10" location="'0.2.ROAE'!A1" display="0.2. ROAE " xr:uid="{4ADB9B22-C319-411B-9667-47409E707B32}"/>
    <hyperlink ref="B11" location="'1.1.Colocaciones'!A1" display="1.1. Colocaciones" xr:uid="{1E77EC2B-0F80-41FA-BDB9-CC37395D8A95}"/>
    <hyperlink ref="B12" location="'1.2.Calidad de Cartera'!A1" display="1.2. Calidad de Cartera" xr:uid="{DAB1A87D-7179-45F2-8DA3-446D4EA0EBF3}"/>
    <hyperlink ref="B13" location="'2.Depositos'!A1" display="2. Depósitos" xr:uid="{DB035099-10B9-7043-8560-764D506083B1}"/>
    <hyperlink ref="B15" location="'3.2.Fondeo'!A1" display="3.2. Fondeo" xr:uid="{E02A5A88-38B7-B947-A966-B46E345154B2}"/>
    <hyperlink ref="B14" location="'3.1.AGIs'!A1" display="3.1. AGIs" xr:uid="{102BE93D-29AF-3043-BDA4-3619C1AA7338}"/>
    <hyperlink ref="B16" location="'4.Ingreso Neto por Intereses'!A1" display="4. Ingreso Neto por Intereses" xr:uid="{3914D501-E787-2342-8F1F-51CCB017FBEB}"/>
    <hyperlink ref="B17" location="'5.Provisiones'!A1" display="5. Provisiones" xr:uid="{83E5F34A-B08A-9C4D-A47F-DCC1B6F35FB3}"/>
    <hyperlink ref="B18" location="'6.1.Otros Ingresos Ordinarios'!A1" display="6.1. Otros Ingresos - core" xr:uid="{B8CA0866-5605-334B-9B77-03C60CABE400}"/>
    <hyperlink ref="B20" location="'7.Resultado Técnico de Seguros'!A1" display="7. Resultado Técnico de Seguros" xr:uid="{B1C50E40-5A26-EE42-921D-A66D9DDC260C}"/>
    <hyperlink ref="B21" location="'8.Gastos Operativos'!A1" display="8. Gastos Operativos" xr:uid="{AB4E1133-2470-5C43-A625-1AB0EDF87D68}"/>
    <hyperlink ref="B22" location="'9.Eficiencia Operativa'!A1" display="9. Eficiencia Operativa" xr:uid="{CD4CD7AE-D095-FE43-8955-716DFC56F3F0}"/>
    <hyperlink ref="B23" location="'10.1.Capital Regulatorio BAP'!A1" display="10.1. Capital Regulatorio BAP" xr:uid="{7DE76241-5535-444D-A552-EA29F6E7B4A1}"/>
    <hyperlink ref="B26" location="'11.Perspectivas Económicas'!A1" display="11. Perspectivas Económicas" xr:uid="{01908558-109C-2644-B090-0A0A467569DB}"/>
    <hyperlink ref="B27" location="'Anexos &gt;&gt;'!A1" display="12. Anexos" xr:uid="{2F1EF3D2-4CD8-EA43-9947-2153DDAC7B54}"/>
    <hyperlink ref="B19" location="'6.2.Otros Ingresos No ordinario'!A1" display="6.2. Otros Ingresos - non core" xr:uid="{94C3132E-CA59-4AA9-AA3B-CD909E31AF4A}"/>
    <hyperlink ref="B6" location="'Estrategia - Yape'!A1" display="Estrategia - Yape" xr:uid="{B520DD65-CAAF-4C12-91B1-2CCC475D59DA}"/>
    <hyperlink ref="B24" location="'10.2.Capital Regulatorio BCP'!A1" display="10.2. Capital Regulatorio BCP" xr:uid="{C057FB85-1C9A-427B-BBA2-F32FBBF3AE64}"/>
    <hyperlink ref="B25" location="'10.3.1 Capital Regulatorio Mb'!A1" display="10.3. Capital Regulatorio Mb" xr:uid="{52F396D9-9A7A-45F7-A889-9492F571C301}"/>
    <hyperlink ref="B7" location="Sostenibilidad!A1" display="Sostenibilidad" xr:uid="{1EED584B-5645-4636-B800-6B9C6D57C2C4}"/>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M25"/>
  <sheetViews>
    <sheetView showGridLines="0" zoomScale="81" zoomScaleNormal="60" workbookViewId="0">
      <pane xSplit="2" topLeftCell="C1" activePane="topRight" state="frozen"/>
      <selection activeCell="N35" sqref="N35"/>
      <selection pane="topRight"/>
    </sheetView>
  </sheetViews>
  <sheetFormatPr baseColWidth="10" defaultColWidth="11.42578125" defaultRowHeight="12.75"/>
  <cols>
    <col min="1" max="1" width="11.42578125" style="46"/>
    <col min="2" max="2" width="36.42578125" style="46" customWidth="1"/>
    <col min="3" max="4" width="15.7109375" style="46" bestFit="1" customWidth="1"/>
    <col min="5" max="5" width="15.42578125" style="46" customWidth="1"/>
    <col min="6" max="7" width="11.5703125" style="46" hidden="1" customWidth="1"/>
    <col min="8" max="8" width="8.5703125" style="46" customWidth="1"/>
    <col min="9" max="9" width="8.42578125" style="46" customWidth="1"/>
    <col min="10" max="11" width="13.42578125" style="46" customWidth="1"/>
    <col min="12" max="16384" width="11.42578125" style="46"/>
  </cols>
  <sheetData>
    <row r="1" spans="1:13">
      <c r="A1" s="133" t="s">
        <v>37</v>
      </c>
    </row>
    <row r="2" spans="1:13" ht="13.5" thickBot="1"/>
    <row r="3" spans="1:13" customFormat="1" ht="32.65" customHeight="1">
      <c r="B3" s="1947" t="s">
        <v>154</v>
      </c>
      <c r="C3" s="2175" t="s">
        <v>122</v>
      </c>
      <c r="D3" s="2176"/>
      <c r="E3" s="2174"/>
      <c r="F3" s="2173" t="s">
        <v>819</v>
      </c>
      <c r="G3" s="2174"/>
      <c r="H3" s="2175" t="s">
        <v>818</v>
      </c>
      <c r="I3" s="2174"/>
      <c r="J3" s="2173" t="s">
        <v>857</v>
      </c>
      <c r="K3" s="2174"/>
      <c r="L3" s="2173" t="s">
        <v>856</v>
      </c>
      <c r="M3" s="2174"/>
    </row>
    <row r="4" spans="1:13" customFormat="1" ht="15.75" thickBot="1">
      <c r="B4" s="1029" t="s">
        <v>61</v>
      </c>
      <c r="C4" s="1948" t="s">
        <v>876</v>
      </c>
      <c r="D4" s="1933" t="s">
        <v>809</v>
      </c>
      <c r="E4" s="1934" t="s">
        <v>877</v>
      </c>
      <c r="F4" s="1933" t="s">
        <v>44</v>
      </c>
      <c r="G4" s="1934" t="s">
        <v>45</v>
      </c>
      <c r="H4" s="1935" t="s">
        <v>44</v>
      </c>
      <c r="I4" s="1936" t="s">
        <v>45</v>
      </c>
      <c r="J4" s="1935" t="s">
        <v>44</v>
      </c>
      <c r="K4" s="1935" t="s">
        <v>45</v>
      </c>
      <c r="L4" s="1937" t="s">
        <v>44</v>
      </c>
      <c r="M4" s="1938" t="s">
        <v>45</v>
      </c>
    </row>
    <row r="5" spans="1:13" customFormat="1" ht="15">
      <c r="B5" s="1949" t="s">
        <v>821</v>
      </c>
      <c r="C5" s="1037">
        <v>52590952</v>
      </c>
      <c r="D5" s="1038">
        <v>50930173</v>
      </c>
      <c r="E5" s="1950">
        <v>57051969</v>
      </c>
      <c r="F5" s="1939">
        <v>6121796</v>
      </c>
      <c r="G5" s="1939">
        <v>4461017</v>
      </c>
      <c r="H5" s="1039">
        <v>0.12019978805098502</v>
      </c>
      <c r="I5" s="1040">
        <v>8.4824800281234694E-2</v>
      </c>
      <c r="J5" s="1033">
        <v>6076139.0008920655</v>
      </c>
      <c r="K5" s="1066">
        <v>8628002.3024085611</v>
      </c>
      <c r="L5" s="353">
        <v>0.11553323884058897</v>
      </c>
      <c r="M5" s="47">
        <v>0.16405868261157464</v>
      </c>
    </row>
    <row r="6" spans="1:13" s="58" customFormat="1">
      <c r="B6" s="1949" t="s">
        <v>822</v>
      </c>
      <c r="C6" s="1037">
        <v>59757825</v>
      </c>
      <c r="D6" s="1038">
        <v>60580840</v>
      </c>
      <c r="E6" s="1950">
        <v>67811945</v>
      </c>
      <c r="F6" s="1939">
        <v>7231105</v>
      </c>
      <c r="G6" s="1939">
        <v>8054120</v>
      </c>
      <c r="H6" s="1039">
        <v>0.11936290417894503</v>
      </c>
      <c r="I6" s="1040">
        <v>0.13477933642999892</v>
      </c>
      <c r="J6" s="1037">
        <v>7459299.0401427299</v>
      </c>
      <c r="K6" s="1950">
        <v>11504344.608385369</v>
      </c>
      <c r="L6" s="353">
        <v>0.12100497096755869</v>
      </c>
      <c r="M6" s="47">
        <v>0.19251611999575569</v>
      </c>
    </row>
    <row r="7" spans="1:13">
      <c r="B7" s="1949" t="s">
        <v>823</v>
      </c>
      <c r="C7" s="1037">
        <v>45217785</v>
      </c>
      <c r="D7" s="1038">
        <v>43115987</v>
      </c>
      <c r="E7" s="1950">
        <v>41344255</v>
      </c>
      <c r="F7" s="1939">
        <v>-1771732</v>
      </c>
      <c r="G7" s="1939">
        <v>-3873530</v>
      </c>
      <c r="H7" s="1039">
        <v>-4.1092228736408144E-2</v>
      </c>
      <c r="I7" s="1040">
        <v>-8.5663859917065821E-2</v>
      </c>
      <c r="J7" s="1037">
        <v>-2398425.6538804621</v>
      </c>
      <c r="K7" s="1950">
        <v>-728841.6654772535</v>
      </c>
      <c r="L7" s="353">
        <v>-5.3055441190085206E-2</v>
      </c>
      <c r="M7" s="47">
        <v>-1.6118473416538492E-2</v>
      </c>
    </row>
    <row r="8" spans="1:13" ht="15">
      <c r="B8" s="1949" t="s">
        <v>828</v>
      </c>
      <c r="C8" s="1037">
        <v>2996020</v>
      </c>
      <c r="D8" s="1038">
        <v>2956446</v>
      </c>
      <c r="E8" s="1950">
        <v>3192565</v>
      </c>
      <c r="F8" s="1939">
        <v>236119</v>
      </c>
      <c r="G8" s="1939">
        <v>196545</v>
      </c>
      <c r="H8" s="1039">
        <v>7.9865825386291514E-2</v>
      </c>
      <c r="I8" s="1040">
        <v>6.560203202915868E-2</v>
      </c>
      <c r="J8" s="1037">
        <v>258239.87392209331</v>
      </c>
      <c r="K8" s="1950">
        <v>279446.59292298555</v>
      </c>
      <c r="L8" s="353">
        <v>8.7348077361160348E-2</v>
      </c>
      <c r="M8" s="47">
        <v>9.3272605964908717E-2</v>
      </c>
    </row>
    <row r="9" spans="1:13" ht="13.5" thickBot="1">
      <c r="B9" s="1949" t="s">
        <v>824</v>
      </c>
      <c r="C9" s="1037">
        <v>1279484</v>
      </c>
      <c r="D9" s="1038">
        <v>847009</v>
      </c>
      <c r="E9" s="1950">
        <v>1000899</v>
      </c>
      <c r="F9" s="1939">
        <v>153890</v>
      </c>
      <c r="G9" s="1939">
        <v>-278585</v>
      </c>
      <c r="H9" s="1039">
        <v>0.181686381136446</v>
      </c>
      <c r="I9" s="1040">
        <v>-0.21773230458528595</v>
      </c>
      <c r="J9" s="1954">
        <v>-19076.771632470889</v>
      </c>
      <c r="K9" s="1955">
        <v>-5450.5834076716565</v>
      </c>
      <c r="L9" s="1952">
        <v>-1.578153895421408E-2</v>
      </c>
      <c r="M9" s="1953">
        <v>-4.2599855939360332E-3</v>
      </c>
    </row>
    <row r="10" spans="1:13" ht="14.65" customHeight="1" thickBot="1">
      <c r="B10" s="1945" t="s">
        <v>829</v>
      </c>
      <c r="C10" s="1041">
        <v>112348777</v>
      </c>
      <c r="D10" s="1042">
        <v>111511013</v>
      </c>
      <c r="E10" s="1067">
        <v>124863914</v>
      </c>
      <c r="F10" s="1042">
        <v>13352901</v>
      </c>
      <c r="G10" s="1042">
        <v>12515137</v>
      </c>
      <c r="H10" s="1043">
        <v>0.11974513225882004</v>
      </c>
      <c r="I10" s="1044">
        <v>0.11139540041455014</v>
      </c>
    </row>
    <row r="11" spans="1:13" ht="14.65" customHeight="1" thickBot="1">
      <c r="B11" s="1946" t="s">
        <v>825</v>
      </c>
      <c r="C11" s="1041">
        <v>161842066</v>
      </c>
      <c r="D11" s="1042">
        <v>158430455</v>
      </c>
      <c r="E11" s="1067">
        <v>170401633</v>
      </c>
      <c r="F11" s="1042">
        <v>11971178</v>
      </c>
      <c r="G11" s="1042">
        <v>8559567</v>
      </c>
      <c r="H11" s="1043">
        <v>7.5561090826886793E-2</v>
      </c>
      <c r="I11" s="1044">
        <v>5.2888394294225087E-2</v>
      </c>
    </row>
    <row r="12" spans="1:13">
      <c r="B12" s="1951"/>
      <c r="C12" s="1942"/>
      <c r="D12" s="1942"/>
      <c r="E12" s="1942"/>
      <c r="F12" s="1942"/>
      <c r="G12" s="1942"/>
      <c r="H12" s="1943"/>
      <c r="I12" s="1943"/>
      <c r="J12" s="1943"/>
      <c r="K12" s="1943"/>
      <c r="L12" s="59"/>
      <c r="M12" s="59"/>
    </row>
    <row r="13" spans="1:13" ht="15.75" thickBot="1">
      <c r="B13" s="1944" t="s">
        <v>826</v>
      </c>
      <c r="C13"/>
      <c r="D13"/>
      <c r="E13"/>
      <c r="F13"/>
      <c r="G13"/>
      <c r="H13"/>
      <c r="I13"/>
      <c r="J13"/>
      <c r="K13"/>
      <c r="L13"/>
      <c r="M13"/>
    </row>
    <row r="14" spans="1:13" ht="13.5" thickBot="1">
      <c r="B14" s="1945" t="s">
        <v>827</v>
      </c>
      <c r="C14" s="1041">
        <v>112348777</v>
      </c>
      <c r="D14" s="1042">
        <v>114236696</v>
      </c>
      <c r="E14" s="1067">
        <v>126058318</v>
      </c>
      <c r="F14" s="1042">
        <v>11821622</v>
      </c>
      <c r="G14" s="1042">
        <v>13709541</v>
      </c>
      <c r="H14" s="1043">
        <v>0.10348357764128613</v>
      </c>
      <c r="I14" s="1044">
        <v>0.12202661538540815</v>
      </c>
      <c r="J14" s="1956">
        <v>13535438.041034795</v>
      </c>
      <c r="K14" s="1957">
        <v>20132346.91079393</v>
      </c>
      <c r="L14" s="1940">
        <v>0.11848590264755887</v>
      </c>
      <c r="M14" s="1941">
        <v>0.1791950695715534</v>
      </c>
    </row>
    <row r="15" spans="1:13" ht="13.5" thickBot="1">
      <c r="B15" s="1946" t="s">
        <v>825</v>
      </c>
      <c r="C15" s="1041">
        <v>161842066</v>
      </c>
      <c r="D15" s="1042">
        <v>163607971</v>
      </c>
      <c r="E15" s="1067">
        <v>172605609</v>
      </c>
      <c r="F15" s="1042">
        <v>8997638</v>
      </c>
      <c r="G15" s="1042">
        <v>10763543</v>
      </c>
      <c r="H15" s="1043">
        <v>5.4995107787260578E-2</v>
      </c>
      <c r="I15" s="1044">
        <v>6.6506460687421054E-2</v>
      </c>
      <c r="J15" s="1956">
        <v>11376175.489443956</v>
      </c>
      <c r="K15" s="1957">
        <v>19677501.254831992</v>
      </c>
      <c r="L15" s="1940">
        <v>6.9533137168750425E-2</v>
      </c>
      <c r="M15" s="1941">
        <v>0.1215845900955812</v>
      </c>
    </row>
    <row r="16" spans="1:13">
      <c r="B16" s="60" t="s">
        <v>71</v>
      </c>
      <c r="C16" s="60" t="s">
        <v>71</v>
      </c>
      <c r="D16" s="60" t="s">
        <v>71</v>
      </c>
      <c r="E16" s="60" t="s">
        <v>71</v>
      </c>
      <c r="F16" s="59"/>
      <c r="G16" s="59"/>
    </row>
    <row r="17" spans="2:7">
      <c r="B17" s="1639" t="s">
        <v>830</v>
      </c>
      <c r="C17" s="61"/>
      <c r="D17" s="62" t="e">
        <f>IF(#REF!-D16=0,"Check",D15-D16)</f>
        <v>#REF!</v>
      </c>
      <c r="E17" s="62" t="e">
        <f>IF(#REF!-E16=0,"Check",E15-E16)</f>
        <v>#REF!</v>
      </c>
      <c r="F17" s="59"/>
      <c r="G17" s="59"/>
    </row>
    <row r="18" spans="2:7">
      <c r="B18" s="1639" t="s">
        <v>831</v>
      </c>
      <c r="C18" s="64"/>
      <c r="D18" s="65">
        <f>'12.7.1.Credicorp Consolidado'!S52</f>
        <v>1126713</v>
      </c>
      <c r="E18" s="65">
        <f>'12.7.1.Credicorp Consolidado'!T52</f>
        <v>1738655</v>
      </c>
      <c r="F18" s="59"/>
      <c r="G18" s="59"/>
    </row>
    <row r="19" spans="2:7">
      <c r="B19" s="58"/>
      <c r="C19" s="62" t="e">
        <f>IF(#REF!-C18=0,"Check",#REF!-C18)</f>
        <v>#REF!</v>
      </c>
      <c r="D19" s="62" t="e">
        <f>IF(#REF!-D18=0,"Check",#REF!-D18)</f>
        <v>#REF!</v>
      </c>
      <c r="E19" s="62" t="e">
        <f>IF(#REF!-E18=0,"Check",#REF!-E18)</f>
        <v>#REF!</v>
      </c>
      <c r="F19" s="59"/>
      <c r="G19" s="59"/>
    </row>
    <row r="20" spans="2:7">
      <c r="B20" s="63" t="s">
        <v>156</v>
      </c>
      <c r="C20" s="65">
        <f>'12.7.1.Credicorp Consolidado'!R48</f>
        <v>0</v>
      </c>
      <c r="D20" s="65">
        <f>'12.7.1.Credicorp Consolidado'!S48</f>
        <v>-598348</v>
      </c>
      <c r="E20" s="65">
        <f>'12.7.1.Credicorp Consolidado'!T48</f>
        <v>-728308</v>
      </c>
    </row>
    <row r="21" spans="2:7">
      <c r="B21" s="58"/>
      <c r="C21" s="62" t="e">
        <f>IF(#REF!-C20=0,"Check",#REF!-C20)</f>
        <v>#REF!</v>
      </c>
      <c r="D21" s="62" t="e">
        <f>IF(#REF!-D20=0,"Check",#REF!-D20)</f>
        <v>#REF!</v>
      </c>
      <c r="E21" s="62" t="e">
        <f>IF(#REF!-E20=0,"Check",#REF!-E20)</f>
        <v>#REF!</v>
      </c>
    </row>
    <row r="22" spans="2:7">
      <c r="B22" s="63" t="s">
        <v>157</v>
      </c>
      <c r="C22" s="65">
        <f>'12.7.1.Credicorp Consolidado'!R49</f>
        <v>0</v>
      </c>
      <c r="D22" s="65">
        <f>'12.7.1.Credicorp Consolidado'!S49</f>
        <v>0</v>
      </c>
      <c r="E22" s="65">
        <f>'12.7.1.Credicorp Consolidado'!T49</f>
        <v>0</v>
      </c>
    </row>
    <row r="23" spans="2:7">
      <c r="B23" s="58"/>
      <c r="C23" s="62" t="e">
        <f>IF(#REF!-C22=0,"Check",#REF!-C22)</f>
        <v>#REF!</v>
      </c>
      <c r="D23" s="62" t="e">
        <f>IF(#REF!-D22=0,"Check",#REF!-D22)</f>
        <v>#REF!</v>
      </c>
      <c r="E23" s="62" t="e">
        <f>IF(#REF!-E22=0,"Check",#REF!-E22)</f>
        <v>#REF!</v>
      </c>
    </row>
    <row r="24" spans="2:7">
      <c r="B24" s="63" t="s">
        <v>158</v>
      </c>
      <c r="C24" s="65">
        <f>'12.7.1.Credicorp Consolidado'!R54</f>
        <v>0</v>
      </c>
      <c r="D24" s="65">
        <f>'12.7.1.Credicorp Consolidado'!S54</f>
        <v>0</v>
      </c>
      <c r="E24" s="65">
        <f>'12.7.1.Credicorp Consolidado'!T54</f>
        <v>0</v>
      </c>
    </row>
    <row r="25" spans="2:7">
      <c r="B25" s="58"/>
      <c r="C25" s="62" t="e">
        <f>IF(#REF!-C24=0,"Check",#REF!-C24)</f>
        <v>#REF!</v>
      </c>
      <c r="D25" s="62" t="e">
        <f>IF(#REF!-D24=0,"Check",#REF!-D24)</f>
        <v>#REF!</v>
      </c>
      <c r="E25" s="62" t="e">
        <f>IF(#REF!-E24=0,"Check",#REF!-E24)</f>
        <v>#REF!</v>
      </c>
    </row>
  </sheetData>
  <mergeCells count="5">
    <mergeCell ref="L3:M3"/>
    <mergeCell ref="C3:E3"/>
    <mergeCell ref="F3:G3"/>
    <mergeCell ref="H3:I3"/>
    <mergeCell ref="J3:K3"/>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ignoredErrors>
    <ignoredError sqref="D17:E18 D19:E21 C25:E25 C19:C24 D22:D24" evalError="1"/>
    <ignoredError sqref="E22:E24" evalError="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9"/>
  <sheetViews>
    <sheetView showGridLines="0" zoomScale="56" zoomScaleNormal="58" workbookViewId="0">
      <pane xSplit="2" topLeftCell="C1" activePane="topRight" state="frozen"/>
      <selection activeCell="L35" sqref="L35"/>
      <selection pane="topRight"/>
    </sheetView>
  </sheetViews>
  <sheetFormatPr baseColWidth="10" defaultColWidth="11.42578125" defaultRowHeight="15"/>
  <cols>
    <col min="2" max="2" width="62.42578125" style="35" customWidth="1"/>
    <col min="3" max="5" width="15.28515625" style="35" bestFit="1" customWidth="1"/>
    <col min="6" max="7" width="11.42578125" style="35" bestFit="1" customWidth="1"/>
    <col min="8" max="8" width="11.42578125" style="35"/>
  </cols>
  <sheetData>
    <row r="1" spans="1:8">
      <c r="A1" s="132" t="s">
        <v>37</v>
      </c>
    </row>
    <row r="2" spans="1:8">
      <c r="B2"/>
      <c r="C2"/>
      <c r="D2"/>
      <c r="E2"/>
      <c r="F2"/>
      <c r="G2"/>
      <c r="H2"/>
    </row>
    <row r="3" spans="1:8" ht="15.75" thickBot="1">
      <c r="H3"/>
    </row>
    <row r="4" spans="1:8">
      <c r="B4" s="613" t="s">
        <v>159</v>
      </c>
      <c r="C4" s="2132" t="s">
        <v>122</v>
      </c>
      <c r="D4" s="2133"/>
      <c r="E4" s="2134"/>
      <c r="F4" s="2132" t="s">
        <v>42</v>
      </c>
      <c r="G4" s="2134"/>
      <c r="H4"/>
    </row>
    <row r="5" spans="1:8" ht="15.75" thickBot="1">
      <c r="B5" s="1029" t="s">
        <v>61</v>
      </c>
      <c r="C5" s="1832" t="s">
        <v>808</v>
      </c>
      <c r="D5" s="1833" t="s">
        <v>719</v>
      </c>
      <c r="E5" s="1834" t="s">
        <v>809</v>
      </c>
      <c r="F5" s="237" t="s">
        <v>44</v>
      </c>
      <c r="G5" s="151" t="s">
        <v>45</v>
      </c>
      <c r="H5"/>
    </row>
    <row r="6" spans="1:8">
      <c r="B6" s="141" t="s">
        <v>160</v>
      </c>
      <c r="C6" s="614">
        <v>40119937</v>
      </c>
      <c r="D6" s="615">
        <v>35862184</v>
      </c>
      <c r="E6" s="615">
        <v>41394817</v>
      </c>
      <c r="F6" s="616">
        <v>0.15427484840298633</v>
      </c>
      <c r="G6" s="617">
        <v>3.1776719888667815E-2</v>
      </c>
      <c r="H6"/>
    </row>
    <row r="7" spans="1:8">
      <c r="B7" s="141" t="s">
        <v>161</v>
      </c>
      <c r="C7" s="112">
        <v>53825858</v>
      </c>
      <c r="D7" s="113">
        <v>51186579</v>
      </c>
      <c r="E7" s="113">
        <v>52804942</v>
      </c>
      <c r="F7" s="356">
        <v>3.1616940057666243E-2</v>
      </c>
      <c r="G7" s="357">
        <v>-1.8967017673921727E-2</v>
      </c>
      <c r="H7"/>
    </row>
    <row r="8" spans="1:8">
      <c r="B8" s="141" t="s">
        <v>162</v>
      </c>
      <c r="C8" s="112">
        <v>1033177</v>
      </c>
      <c r="D8" s="113">
        <v>3404639</v>
      </c>
      <c r="E8" s="113">
        <v>2177200</v>
      </c>
      <c r="F8" s="356">
        <v>-0.36051957344082586</v>
      </c>
      <c r="G8" s="357">
        <v>1.1072865539980081</v>
      </c>
      <c r="H8"/>
    </row>
    <row r="9" spans="1:8" ht="15.75" thickBot="1">
      <c r="B9" s="618" t="s">
        <v>31</v>
      </c>
      <c r="C9" s="619">
        <v>145732273</v>
      </c>
      <c r="D9" s="355">
        <v>144752254</v>
      </c>
      <c r="E9" s="355">
        <v>149984954</v>
      </c>
      <c r="F9" s="620">
        <v>3.6149350738261976E-2</v>
      </c>
      <c r="G9" s="621">
        <v>2.9181463463484159E-2</v>
      </c>
      <c r="H9"/>
    </row>
    <row r="10" spans="1:8" s="119" customFormat="1" ht="15.75" thickBot="1">
      <c r="B10" s="142" t="s">
        <v>163</v>
      </c>
      <c r="C10" s="622">
        <v>240711245</v>
      </c>
      <c r="D10" s="354">
        <v>235205656</v>
      </c>
      <c r="E10" s="623">
        <v>246361913</v>
      </c>
      <c r="F10" s="148">
        <v>4.7431924851330853E-2</v>
      </c>
      <c r="G10" s="149">
        <v>2.3474881699024897E-2</v>
      </c>
    </row>
    <row r="11" spans="1:8" s="119" customFormat="1" ht="15.75" thickBot="1">
      <c r="B11" s="142" t="s">
        <v>858</v>
      </c>
      <c r="C11" s="2041">
        <v>240711245</v>
      </c>
      <c r="D11" s="2041">
        <v>239824996</v>
      </c>
      <c r="E11" s="2040">
        <v>248477652</v>
      </c>
      <c r="F11" s="148">
        <v>3.6079041569128112E-2</v>
      </c>
      <c r="G11" s="149">
        <v>3.2264412906841899E-2</v>
      </c>
    </row>
    <row r="12" spans="1:8" ht="15.75" thickBot="1">
      <c r="B12" s="2177" t="s">
        <v>859</v>
      </c>
      <c r="C12" s="2178"/>
      <c r="D12" s="2178"/>
      <c r="E12" s="2179"/>
      <c r="F12" s="148">
        <v>5.0600647753616723E-2</v>
      </c>
      <c r="G12" s="149">
        <v>8.6486136221539445E-2</v>
      </c>
      <c r="H12"/>
    </row>
    <row r="13" spans="1:8">
      <c r="B13" s="2038"/>
      <c r="C13" s="2038"/>
      <c r="D13" s="2038"/>
      <c r="E13" s="2038"/>
      <c r="F13" s="2039"/>
      <c r="G13" s="2039"/>
      <c r="H13"/>
    </row>
    <row r="14" spans="1:8" ht="15.75" thickBot="1">
      <c r="B14" s="143"/>
      <c r="C14" s="143"/>
      <c r="D14" s="143"/>
      <c r="E14" s="143"/>
      <c r="F14" s="144"/>
      <c r="G14" s="144"/>
      <c r="H14"/>
    </row>
    <row r="15" spans="1:8">
      <c r="B15" s="613" t="s">
        <v>159</v>
      </c>
      <c r="C15" s="2132" t="s">
        <v>122</v>
      </c>
      <c r="D15" s="2133"/>
      <c r="E15" s="2134"/>
      <c r="F15" s="2132" t="s">
        <v>42</v>
      </c>
      <c r="G15" s="2134"/>
      <c r="H15"/>
    </row>
    <row r="16" spans="1:8" ht="15.75" customHeight="1" thickBot="1">
      <c r="B16" s="1029" t="s">
        <v>61</v>
      </c>
      <c r="C16" s="398" t="str">
        <f>+C5</f>
        <v>Set 24</v>
      </c>
      <c r="D16" s="398" t="str">
        <f>+D5</f>
        <v>Jun 25</v>
      </c>
      <c r="E16" s="302" t="str">
        <f>+E5</f>
        <v>Set 25</v>
      </c>
      <c r="F16" s="237" t="s">
        <v>44</v>
      </c>
      <c r="G16" s="151" t="s">
        <v>45</v>
      </c>
      <c r="H16"/>
    </row>
    <row r="17" spans="2:8">
      <c r="B17" s="141" t="s">
        <v>164</v>
      </c>
      <c r="C17" s="614">
        <v>4715343</v>
      </c>
      <c r="D17" s="615">
        <v>4356311</v>
      </c>
      <c r="E17" s="624">
        <v>4957236</v>
      </c>
      <c r="F17" s="625">
        <v>0.13794354902576966</v>
      </c>
      <c r="G17" s="626">
        <v>5.1299131367537942E-2</v>
      </c>
      <c r="H17"/>
    </row>
    <row r="18" spans="2:8">
      <c r="B18" s="141" t="s">
        <v>165</v>
      </c>
      <c r="C18" s="112">
        <v>40142638</v>
      </c>
      <c r="D18" s="113">
        <v>38005522</v>
      </c>
      <c r="E18" s="114">
        <v>39034049</v>
      </c>
      <c r="F18" s="359">
        <v>2.70625673816558E-2</v>
      </c>
      <c r="G18" s="360">
        <v>-2.7616246844564651E-2</v>
      </c>
      <c r="H18"/>
    </row>
    <row r="19" spans="2:8" ht="15.75" thickBot="1">
      <c r="B19" s="627" t="s">
        <v>166</v>
      </c>
      <c r="C19" s="112">
        <v>8967877</v>
      </c>
      <c r="D19" s="113">
        <v>8824746</v>
      </c>
      <c r="E19" s="114">
        <v>8813657</v>
      </c>
      <c r="F19" s="359">
        <v>-1.2565800760724333E-3</v>
      </c>
      <c r="G19" s="360">
        <v>-1.7196935238964595E-2</v>
      </c>
      <c r="H19"/>
    </row>
    <row r="20" spans="2:8" s="119" customFormat="1" ht="15.75" thickBot="1">
      <c r="B20" s="142" t="s">
        <v>161</v>
      </c>
      <c r="C20" s="135">
        <v>53825858</v>
      </c>
      <c r="D20" s="136">
        <v>51186579</v>
      </c>
      <c r="E20" s="137">
        <v>52804942</v>
      </c>
      <c r="F20" s="363">
        <v>3.1616940057666243E-2</v>
      </c>
      <c r="G20" s="362">
        <v>-1.8967017673921727E-2</v>
      </c>
    </row>
    <row r="21" spans="2:8">
      <c r="B21" s="46"/>
      <c r="C21" s="46"/>
      <c r="D21" s="46"/>
      <c r="E21" s="46"/>
      <c r="F21" s="46"/>
      <c r="G21" s="46"/>
      <c r="H21"/>
    </row>
    <row r="22" spans="2:8">
      <c r="B22" s="145"/>
      <c r="C22" s="145"/>
      <c r="D22" s="145"/>
      <c r="E22" s="145"/>
      <c r="F22" s="146"/>
      <c r="G22" s="146"/>
      <c r="H22"/>
    </row>
    <row r="23" spans="2:8">
      <c r="B23" s="46"/>
      <c r="C23" s="46"/>
      <c r="D23" s="46"/>
      <c r="E23" s="46"/>
      <c r="F23" s="46"/>
      <c r="G23" s="46"/>
      <c r="H23"/>
    </row>
    <row r="24" spans="2:8">
      <c r="B24" s="46"/>
      <c r="C24" s="46"/>
      <c r="D24" s="46"/>
      <c r="E24" s="46"/>
      <c r="F24" s="46"/>
      <c r="G24" s="46"/>
      <c r="H24"/>
    </row>
    <row r="25" spans="2:8">
      <c r="B25" s="46"/>
      <c r="C25" s="46"/>
      <c r="D25" s="46"/>
      <c r="E25" s="46"/>
      <c r="F25" s="46"/>
      <c r="G25" s="46"/>
      <c r="H25"/>
    </row>
    <row r="26" spans="2:8">
      <c r="B26" s="46"/>
      <c r="C26" s="46"/>
      <c r="D26" s="46"/>
      <c r="E26" s="46"/>
      <c r="F26" s="46"/>
      <c r="G26" s="46"/>
      <c r="H26"/>
    </row>
    <row r="27" spans="2:8">
      <c r="B27" s="46"/>
      <c r="C27" s="46"/>
      <c r="D27" s="46"/>
      <c r="E27" s="46"/>
      <c r="F27" s="46"/>
      <c r="G27" s="147"/>
    </row>
    <row r="28" spans="2:8">
      <c r="E28" s="72"/>
    </row>
    <row r="29" spans="2:8">
      <c r="E29" s="72"/>
    </row>
  </sheetData>
  <mergeCells count="5">
    <mergeCell ref="C4:E4"/>
    <mergeCell ref="F4:G4"/>
    <mergeCell ref="C15:E15"/>
    <mergeCell ref="F15:G15"/>
    <mergeCell ref="B12:E12"/>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5 B1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L21"/>
  <sheetViews>
    <sheetView showGridLines="0" zoomScale="70" zoomScaleNormal="70" workbookViewId="0">
      <pane xSplit="2" topLeftCell="C1" activePane="topRight" state="frozen"/>
      <selection activeCell="G23" sqref="G23"/>
      <selection pane="topRight"/>
    </sheetView>
  </sheetViews>
  <sheetFormatPr baseColWidth="10" defaultColWidth="11.42578125" defaultRowHeight="15"/>
  <cols>
    <col min="2" max="2" width="43.5703125" customWidth="1"/>
    <col min="3" max="4" width="15.7109375" bestFit="1" customWidth="1"/>
    <col min="5" max="5" width="15.42578125" customWidth="1"/>
    <col min="6" max="7" width="11.42578125" bestFit="1" customWidth="1"/>
    <col min="8" max="9" width="11.42578125" customWidth="1"/>
    <col min="10" max="10" width="13" customWidth="1"/>
  </cols>
  <sheetData>
    <row r="1" spans="1:12">
      <c r="A1" s="132" t="s">
        <v>37</v>
      </c>
    </row>
    <row r="2" spans="1:12" ht="15.75" thickBot="1"/>
    <row r="3" spans="1:12" s="73" customFormat="1">
      <c r="B3" s="628" t="s">
        <v>32</v>
      </c>
      <c r="C3" s="2132" t="s">
        <v>122</v>
      </c>
      <c r="D3" s="2133"/>
      <c r="E3" s="2134"/>
      <c r="F3" s="2132" t="s">
        <v>42</v>
      </c>
      <c r="G3" s="2134"/>
      <c r="H3" s="1656"/>
      <c r="I3" s="1656"/>
      <c r="J3" s="1656"/>
      <c r="K3" s="1656"/>
      <c r="L3" s="1656"/>
    </row>
    <row r="4" spans="1:12" s="73" customFormat="1" ht="15.75" thickBot="1">
      <c r="B4" s="1030" t="s">
        <v>61</v>
      </c>
      <c r="C4" s="1832" t="s">
        <v>808</v>
      </c>
      <c r="D4" s="1833" t="s">
        <v>719</v>
      </c>
      <c r="E4" s="1834" t="s">
        <v>809</v>
      </c>
      <c r="F4" s="90" t="s">
        <v>44</v>
      </c>
      <c r="G4" s="91" t="s">
        <v>45</v>
      </c>
      <c r="H4" s="1656"/>
      <c r="I4" s="1656"/>
      <c r="J4" s="1656"/>
      <c r="K4" s="1656"/>
      <c r="L4" s="1656"/>
    </row>
    <row r="5" spans="1:12" s="73" customFormat="1">
      <c r="B5" s="629" t="s">
        <v>71</v>
      </c>
      <c r="C5" s="614">
        <v>161842066</v>
      </c>
      <c r="D5" s="615">
        <v>158430455</v>
      </c>
      <c r="E5" s="624">
        <v>170401633</v>
      </c>
      <c r="F5" s="625">
        <v>7.556109082688689E-2</v>
      </c>
      <c r="G5" s="626">
        <v>5.2888394294225094E-2</v>
      </c>
      <c r="H5" s="1657"/>
      <c r="I5" s="1657"/>
      <c r="J5" s="1656"/>
      <c r="K5" s="1656"/>
      <c r="L5" s="1656"/>
    </row>
    <row r="6" spans="1:12" s="73" customFormat="1">
      <c r="B6" s="161" t="s">
        <v>155</v>
      </c>
      <c r="C6" s="112">
        <v>10754385</v>
      </c>
      <c r="D6" s="113">
        <v>11241079</v>
      </c>
      <c r="E6" s="114">
        <v>10675238</v>
      </c>
      <c r="F6" s="359">
        <v>-5.0336893815976169E-2</v>
      </c>
      <c r="G6" s="360">
        <v>-7.3595096325824727E-3</v>
      </c>
      <c r="H6" s="1657"/>
      <c r="I6" s="1657"/>
      <c r="J6" s="1656"/>
      <c r="K6" s="1656"/>
      <c r="L6" s="1656"/>
    </row>
    <row r="7" spans="1:12" s="73" customFormat="1">
      <c r="B7" s="161" t="s">
        <v>156</v>
      </c>
      <c r="C7" s="112">
        <v>6646830</v>
      </c>
      <c r="D7" s="113">
        <v>6643892</v>
      </c>
      <c r="E7" s="114">
        <v>4776512</v>
      </c>
      <c r="F7" s="359">
        <v>-0.28106718170614453</v>
      </c>
      <c r="G7" s="360">
        <v>-0.2813849609513106</v>
      </c>
      <c r="H7" s="1657"/>
      <c r="I7" s="1657"/>
      <c r="J7" s="1656"/>
      <c r="K7" s="1656"/>
      <c r="L7" s="1656"/>
    </row>
    <row r="8" spans="1:12" s="73" customFormat="1">
      <c r="B8" s="161" t="s">
        <v>692</v>
      </c>
      <c r="C8" s="112">
        <v>2413880</v>
      </c>
      <c r="D8" s="113">
        <v>3537281</v>
      </c>
      <c r="E8" s="114">
        <v>3467275</v>
      </c>
      <c r="F8" s="359">
        <v>-1.9790907196798879E-2</v>
      </c>
      <c r="G8" s="360">
        <v>0.43639078993156244</v>
      </c>
      <c r="H8" s="1657"/>
      <c r="I8" s="1657"/>
      <c r="J8" s="1656"/>
      <c r="K8" s="1656"/>
      <c r="L8" s="1656"/>
    </row>
    <row r="9" spans="1:12" s="73" customFormat="1" ht="15.75" thickBot="1">
      <c r="B9" s="630" t="s">
        <v>158</v>
      </c>
      <c r="C9" s="112">
        <v>17268443</v>
      </c>
      <c r="D9" s="113">
        <v>12209724</v>
      </c>
      <c r="E9" s="114">
        <v>14025535</v>
      </c>
      <c r="F9" s="359">
        <v>0.14871843130933993</v>
      </c>
      <c r="G9" s="360">
        <v>-0.1877938850653762</v>
      </c>
      <c r="H9" s="1657"/>
      <c r="I9" s="1657"/>
      <c r="J9" s="1656"/>
      <c r="K9" s="1656"/>
      <c r="L9" s="1656"/>
    </row>
    <row r="10" spans="1:12" s="367" customFormat="1" ht="15.75" thickBot="1">
      <c r="B10" s="162" t="s">
        <v>167</v>
      </c>
      <c r="C10" s="135">
        <v>198925604</v>
      </c>
      <c r="D10" s="136">
        <v>192062431</v>
      </c>
      <c r="E10" s="137">
        <v>203346193</v>
      </c>
      <c r="F10" s="363">
        <v>5.8750490354878337E-2</v>
      </c>
      <c r="G10" s="362">
        <v>2.2222322874032807E-2</v>
      </c>
      <c r="H10" s="1658"/>
      <c r="I10" s="1658"/>
      <c r="J10" s="1658"/>
      <c r="K10" s="1658"/>
      <c r="L10" s="1658"/>
    </row>
    <row r="11" spans="1:12" s="367" customFormat="1" ht="15.75" thickBot="1">
      <c r="B11" s="162" t="s">
        <v>861</v>
      </c>
      <c r="C11" s="136">
        <v>198925604</v>
      </c>
      <c r="D11" s="136">
        <v>197503936</v>
      </c>
      <c r="E11" s="137">
        <v>205659047</v>
      </c>
      <c r="F11" s="363">
        <v>4.1290878375203732E-2</v>
      </c>
      <c r="G11" s="362">
        <v>3.3849051427286447E-2</v>
      </c>
      <c r="H11" s="1658"/>
      <c r="I11" s="1658"/>
      <c r="J11" s="1658"/>
      <c r="K11" s="1658"/>
      <c r="L11" s="1658"/>
    </row>
    <row r="12" spans="1:12" s="367" customFormat="1" ht="15.75" thickBot="1">
      <c r="B12" s="2177" t="s">
        <v>860</v>
      </c>
      <c r="C12" s="2178"/>
      <c r="D12" s="2178"/>
      <c r="E12" s="2179"/>
      <c r="F12" s="819">
        <v>5.652251627136029E-2</v>
      </c>
      <c r="G12" s="818">
        <v>9.052414830314004E-2</v>
      </c>
      <c r="H12" s="1658"/>
      <c r="I12" s="1658"/>
      <c r="J12" s="1658"/>
      <c r="K12" s="1658"/>
      <c r="L12" s="1658"/>
    </row>
    <row r="13" spans="1:12" s="73" customFormat="1" ht="15.75" thickBot="1">
      <c r="A13"/>
      <c r="B13" s="58"/>
      <c r="C13" s="62">
        <v>201697239</v>
      </c>
      <c r="D13" s="62">
        <v>197906831.00086305</v>
      </c>
      <c r="E13" s="62">
        <v>197303576</v>
      </c>
      <c r="F13" s="46"/>
      <c r="G13" s="46"/>
      <c r="H13" s="1656"/>
      <c r="I13" s="1656"/>
      <c r="J13" s="1656"/>
      <c r="K13" s="1656"/>
      <c r="L13" s="1656"/>
    </row>
    <row r="14" spans="1:12" s="74" customFormat="1">
      <c r="A14" s="48"/>
      <c r="B14" s="2152" t="s">
        <v>168</v>
      </c>
      <c r="C14" s="2120" t="s">
        <v>41</v>
      </c>
      <c r="D14" s="2180"/>
      <c r="E14" s="2121"/>
      <c r="F14" s="2120" t="s">
        <v>563</v>
      </c>
      <c r="G14" s="2121"/>
      <c r="H14" s="2120" t="s">
        <v>122</v>
      </c>
      <c r="I14" s="2121"/>
      <c r="J14" s="1509" t="s">
        <v>563</v>
      </c>
      <c r="K14" s="1659"/>
      <c r="L14" s="1659"/>
    </row>
    <row r="15" spans="1:12" s="74" customFormat="1" ht="15.75" thickBot="1">
      <c r="A15" s="48"/>
      <c r="B15" s="2153"/>
      <c r="C15" s="117" t="s">
        <v>810</v>
      </c>
      <c r="D15" s="118" t="s">
        <v>718</v>
      </c>
      <c r="E15" s="111" t="s">
        <v>811</v>
      </c>
      <c r="F15" s="407" t="s">
        <v>44</v>
      </c>
      <c r="G15" s="111" t="s">
        <v>45</v>
      </c>
      <c r="H15" s="159" t="str">
        <f>+C4</f>
        <v>Set 24</v>
      </c>
      <c r="I15" s="160" t="str">
        <f>+E4</f>
        <v>Set 25</v>
      </c>
      <c r="J15" s="600" t="str">
        <f>+CONCATENATE(I15," / ",H15)</f>
        <v>Set 25 / Set 24</v>
      </c>
      <c r="K15" s="1659"/>
      <c r="L15" s="1659"/>
    </row>
    <row r="16" spans="1:12" ht="15.75" thickBot="1">
      <c r="B16" s="417" t="s">
        <v>168</v>
      </c>
      <c r="C16" s="2066">
        <v>2.561960463545012E-2</v>
      </c>
      <c r="D16" s="2067">
        <v>2.4303619335266206E-2</v>
      </c>
      <c r="E16" s="2068">
        <v>2.3068105869132487E-2</v>
      </c>
      <c r="F16" s="1156" t="str">
        <f>CONCATENATE(ROUND(E16*10000,0)-ROUND(D16*10000,0)," pbs")</f>
        <v>-12 pbs</v>
      </c>
      <c r="G16" s="1157" t="str">
        <f>CONCATENATE(ROUND(E16*10000,0)-ROUND(C16*10000,0)," pbs")</f>
        <v>-25 pbs</v>
      </c>
      <c r="H16" s="2064">
        <v>2.7350248574375898E-2</v>
      </c>
      <c r="I16" s="2065">
        <v>2.3136640623105876E-2</v>
      </c>
      <c r="J16" s="1379" t="str">
        <f>CONCATENATE(ROUND(I16*10000,0)-ROUND(H16*10000,0)," pbs")</f>
        <v>-43 pbs</v>
      </c>
      <c r="K16" s="46"/>
      <c r="L16" s="46"/>
    </row>
    <row r="17" spans="1:12" s="73" customFormat="1">
      <c r="A17"/>
      <c r="B17" s="46"/>
      <c r="C17" s="46"/>
      <c r="D17" s="46"/>
      <c r="E17" s="46"/>
      <c r="F17" s="46"/>
      <c r="G17" s="46"/>
      <c r="H17" s="1656"/>
      <c r="I17" s="1656"/>
      <c r="J17" s="1656"/>
      <c r="K17" s="1656"/>
      <c r="L17" s="1656"/>
    </row>
    <row r="18" spans="1:12">
      <c r="B18" s="46"/>
      <c r="C18" s="46"/>
      <c r="D18" s="46"/>
      <c r="E18" s="46"/>
      <c r="F18" s="567"/>
      <c r="G18" s="1660"/>
      <c r="H18" s="46"/>
      <c r="I18" s="46"/>
      <c r="J18" s="46"/>
      <c r="K18" s="46"/>
      <c r="L18" s="46"/>
    </row>
    <row r="19" spans="1:12">
      <c r="G19" s="276"/>
    </row>
    <row r="20" spans="1:12">
      <c r="F20" s="273"/>
    </row>
    <row r="21" spans="1:12">
      <c r="F21" s="273"/>
    </row>
  </sheetData>
  <mergeCells count="7">
    <mergeCell ref="H14:I14"/>
    <mergeCell ref="B14:B15"/>
    <mergeCell ref="C3:E3"/>
    <mergeCell ref="F3:G3"/>
    <mergeCell ref="C14:E14"/>
    <mergeCell ref="F14:G14"/>
    <mergeCell ref="B12:E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AD84"/>
  <sheetViews>
    <sheetView showGridLines="0" zoomScale="71" zoomScaleNormal="70" workbookViewId="0"/>
  </sheetViews>
  <sheetFormatPr baseColWidth="10" defaultColWidth="11.42578125" defaultRowHeight="15"/>
  <cols>
    <col min="2" max="2" width="58.7109375" customWidth="1"/>
    <col min="3" max="5" width="13.28515625" customWidth="1"/>
    <col min="6" max="6" width="10.7109375" customWidth="1"/>
    <col min="7" max="7" width="7.7109375" bestFit="1" customWidth="1"/>
    <col min="8" max="9" width="13" customWidth="1"/>
    <col min="10" max="10" width="13.5703125" customWidth="1"/>
    <col min="11" max="11" width="15.28515625" bestFit="1" customWidth="1"/>
    <col min="13" max="13" width="30.5703125" customWidth="1"/>
    <col min="14" max="18" width="11.42578125" customWidth="1"/>
    <col min="20" max="20" width="11.42578125" customWidth="1"/>
  </cols>
  <sheetData>
    <row r="1" spans="1:30">
      <c r="A1" s="132" t="s">
        <v>37</v>
      </c>
    </row>
    <row r="2" spans="1:30" ht="15.75" thickBot="1"/>
    <row r="3" spans="1:30">
      <c r="B3" s="631" t="s">
        <v>169</v>
      </c>
      <c r="C3" s="2137" t="s">
        <v>41</v>
      </c>
      <c r="D3" s="2137"/>
      <c r="E3" s="2137"/>
      <c r="F3" s="2137" t="s">
        <v>42</v>
      </c>
      <c r="G3" s="2191"/>
      <c r="H3" s="2180" t="s">
        <v>60</v>
      </c>
      <c r="I3" s="2121"/>
      <c r="J3" s="1510" t="s">
        <v>42</v>
      </c>
      <c r="K3" s="46"/>
      <c r="L3" s="46"/>
      <c r="M3" s="2189" t="s">
        <v>195</v>
      </c>
      <c r="N3" s="2183" t="str">
        <f>+C4</f>
        <v>4T24</v>
      </c>
      <c r="O3" s="2188"/>
      <c r="P3" s="2185"/>
      <c r="Q3" s="2183" t="str">
        <f>+D4</f>
        <v>3T25</v>
      </c>
      <c r="R3" s="2188"/>
      <c r="S3" s="2185"/>
      <c r="T3" s="2186" t="str">
        <f>+E4</f>
        <v>4T25</v>
      </c>
      <c r="U3" s="2133"/>
      <c r="V3" s="2134"/>
      <c r="W3" s="46"/>
      <c r="X3" s="1445"/>
      <c r="Y3" s="1595" t="str">
        <f>+H4</f>
        <v>Dic 24</v>
      </c>
      <c r="Z3" s="1446"/>
      <c r="AA3" s="1445"/>
      <c r="AB3" s="1596" t="str">
        <f>+I4</f>
        <v>Dic 25</v>
      </c>
      <c r="AC3" s="1446"/>
      <c r="AD3" s="46"/>
    </row>
    <row r="4" spans="1:30" ht="15.75" thickBot="1">
      <c r="B4" s="75" t="s">
        <v>141</v>
      </c>
      <c r="C4" s="1086" t="s">
        <v>874</v>
      </c>
      <c r="D4" s="1086" t="s">
        <v>811</v>
      </c>
      <c r="E4" s="1087" t="s">
        <v>875</v>
      </c>
      <c r="F4" s="90" t="s">
        <v>44</v>
      </c>
      <c r="G4" s="91" t="s">
        <v>45</v>
      </c>
      <c r="H4" s="1232" t="s">
        <v>876</v>
      </c>
      <c r="I4" s="1232" t="s">
        <v>877</v>
      </c>
      <c r="J4" s="1233" t="str">
        <f>+I4&amp;" / "&amp;H4</f>
        <v>Dic 25 / Dic 24</v>
      </c>
      <c r="K4" s="46"/>
      <c r="L4" s="46"/>
      <c r="M4" s="2190"/>
      <c r="N4" s="118" t="s">
        <v>197</v>
      </c>
      <c r="O4" s="2181" t="s">
        <v>198</v>
      </c>
      <c r="P4" s="151" t="s">
        <v>189</v>
      </c>
      <c r="Q4" s="1511" t="s">
        <v>197</v>
      </c>
      <c r="R4" s="2181" t="s">
        <v>198</v>
      </c>
      <c r="S4" s="151" t="s">
        <v>189</v>
      </c>
      <c r="T4" s="1511" t="s">
        <v>197</v>
      </c>
      <c r="U4" s="2181" t="s">
        <v>198</v>
      </c>
      <c r="V4" s="151" t="s">
        <v>189</v>
      </c>
      <c r="W4" s="46"/>
      <c r="X4" s="1464" t="s">
        <v>197</v>
      </c>
      <c r="Y4" s="2181" t="s">
        <v>208</v>
      </c>
      <c r="Z4" s="151" t="s">
        <v>189</v>
      </c>
      <c r="AA4" s="1511" t="s">
        <v>197</v>
      </c>
      <c r="AB4" s="2181" t="s">
        <v>208</v>
      </c>
      <c r="AC4" s="151" t="s">
        <v>189</v>
      </c>
      <c r="AD4" s="46"/>
    </row>
    <row r="5" spans="1:30" s="119" customFormat="1" ht="15.75" thickBot="1">
      <c r="B5" s="632" t="s">
        <v>170</v>
      </c>
      <c r="C5" s="633">
        <v>5012121</v>
      </c>
      <c r="D5" s="634">
        <v>4987693</v>
      </c>
      <c r="E5" s="634">
        <v>5125394</v>
      </c>
      <c r="F5" s="635">
        <v>2.7608154712008136E-2</v>
      </c>
      <c r="G5" s="636">
        <v>2.2599813532035638E-2</v>
      </c>
      <c r="H5" s="1206">
        <v>19869256</v>
      </c>
      <c r="I5" s="1207">
        <v>19930169</v>
      </c>
      <c r="J5" s="1208">
        <v>3.065691035436858E-3</v>
      </c>
      <c r="K5" s="153"/>
      <c r="L5" s="153"/>
      <c r="M5" s="75" t="s">
        <v>196</v>
      </c>
      <c r="N5" s="118" t="s">
        <v>199</v>
      </c>
      <c r="O5" s="2181"/>
      <c r="P5" s="151" t="s">
        <v>200</v>
      </c>
      <c r="Q5" s="1511" t="s">
        <v>199</v>
      </c>
      <c r="R5" s="2181"/>
      <c r="S5" s="151" t="s">
        <v>200</v>
      </c>
      <c r="T5" s="1511" t="s">
        <v>199</v>
      </c>
      <c r="U5" s="2181"/>
      <c r="V5" s="151" t="s">
        <v>200</v>
      </c>
      <c r="W5" s="46"/>
      <c r="X5" s="1465" t="s">
        <v>199</v>
      </c>
      <c r="Y5" s="2182"/>
      <c r="Z5" s="1466" t="s">
        <v>200</v>
      </c>
      <c r="AA5" s="1512" t="s">
        <v>199</v>
      </c>
      <c r="AB5" s="2182"/>
      <c r="AC5" s="1466" t="s">
        <v>200</v>
      </c>
      <c r="AD5" s="153"/>
    </row>
    <row r="6" spans="1:30">
      <c r="B6" s="155" t="s">
        <v>171</v>
      </c>
      <c r="C6" s="112">
        <v>3940002</v>
      </c>
      <c r="D6" s="113">
        <v>3960980</v>
      </c>
      <c r="E6" s="113">
        <v>4094165</v>
      </c>
      <c r="F6" s="369">
        <v>3.3624254603658692E-2</v>
      </c>
      <c r="G6" s="418">
        <v>3.91276451128705E-2</v>
      </c>
      <c r="H6" s="284">
        <v>15654390</v>
      </c>
      <c r="I6" s="793">
        <v>15743509</v>
      </c>
      <c r="J6" s="1209">
        <v>5.6929078680165758E-3</v>
      </c>
      <c r="K6" s="153"/>
      <c r="L6" s="153"/>
      <c r="M6" s="1444" t="s">
        <v>727</v>
      </c>
      <c r="N6" s="1442"/>
      <c r="O6" s="1438"/>
      <c r="P6" s="1439"/>
      <c r="Q6" s="1441"/>
      <c r="R6" s="1438"/>
      <c r="S6" s="1440"/>
      <c r="T6" s="1438"/>
      <c r="U6" s="1438"/>
      <c r="V6" s="1440"/>
      <c r="W6" s="46"/>
      <c r="X6" s="1443"/>
      <c r="Y6" s="1435"/>
      <c r="Z6" s="1447"/>
      <c r="AA6" s="1435"/>
      <c r="AB6" s="1435"/>
      <c r="AC6" s="1447"/>
      <c r="AD6" s="46"/>
    </row>
    <row r="7" spans="1:30">
      <c r="B7" s="155" t="s">
        <v>172</v>
      </c>
      <c r="C7" s="112">
        <v>15285</v>
      </c>
      <c r="D7" s="113">
        <v>19179</v>
      </c>
      <c r="E7" s="113">
        <v>20064</v>
      </c>
      <c r="F7" s="369">
        <v>4.6144220240888469E-2</v>
      </c>
      <c r="G7" s="418">
        <v>0.31265947006869482</v>
      </c>
      <c r="H7" s="284">
        <v>49469</v>
      </c>
      <c r="I7" s="793">
        <v>87275</v>
      </c>
      <c r="J7" s="1209">
        <v>0.76423618831995799</v>
      </c>
      <c r="K7" s="153"/>
      <c r="L7" s="153"/>
      <c r="M7" s="161" t="s">
        <v>201</v>
      </c>
      <c r="N7" s="813">
        <v>38564</v>
      </c>
      <c r="O7" s="1436">
        <v>386</v>
      </c>
      <c r="P7" s="1437">
        <v>4.003734052484182E-2</v>
      </c>
      <c r="Q7" s="813">
        <v>35034</v>
      </c>
      <c r="R7" s="1436">
        <v>316</v>
      </c>
      <c r="S7" s="1437">
        <v>3.6079237312325173E-2</v>
      </c>
      <c r="T7" s="813">
        <v>38628</v>
      </c>
      <c r="U7" s="1436">
        <v>366</v>
      </c>
      <c r="V7" s="352">
        <v>3.7899968934451696E-2</v>
      </c>
      <c r="W7" s="46"/>
      <c r="X7" s="1448">
        <v>33050</v>
      </c>
      <c r="Y7" s="1449">
        <v>1406</v>
      </c>
      <c r="Z7" s="1450">
        <v>4.2541603630862332E-2</v>
      </c>
      <c r="AA7" s="1448">
        <v>40757</v>
      </c>
      <c r="AB7" s="1449">
        <v>1369</v>
      </c>
      <c r="AC7" s="1450">
        <v>3.3589322079642762E-2</v>
      </c>
      <c r="AD7" s="46"/>
    </row>
    <row r="8" spans="1:30">
      <c r="B8" s="155" t="s">
        <v>173</v>
      </c>
      <c r="C8" s="112">
        <v>386205</v>
      </c>
      <c r="D8" s="113">
        <v>316420</v>
      </c>
      <c r="E8" s="113">
        <v>366208</v>
      </c>
      <c r="F8" s="369">
        <v>0.1573478288350926</v>
      </c>
      <c r="G8" s="418">
        <v>-5.1778200696521275E-2</v>
      </c>
      <c r="H8" s="284">
        <v>1405854</v>
      </c>
      <c r="I8" s="793">
        <v>1369573</v>
      </c>
      <c r="J8" s="1209">
        <v>-2.5807089498625035E-2</v>
      </c>
      <c r="K8" s="153"/>
      <c r="L8" s="153"/>
      <c r="M8" s="161" t="s">
        <v>202</v>
      </c>
      <c r="N8" s="112">
        <v>1227</v>
      </c>
      <c r="O8" s="113">
        <v>18</v>
      </c>
      <c r="P8" s="359">
        <v>5.8679706601466992E-2</v>
      </c>
      <c r="Q8" s="112">
        <v>3999</v>
      </c>
      <c r="R8" s="113">
        <v>68</v>
      </c>
      <c r="S8" s="359">
        <v>6.801700425106276E-2</v>
      </c>
      <c r="T8" s="112">
        <v>2791</v>
      </c>
      <c r="U8" s="113">
        <v>26</v>
      </c>
      <c r="V8" s="360">
        <v>3.7262629881762807E-2</v>
      </c>
      <c r="W8" s="46"/>
      <c r="X8" s="1448">
        <v>1222</v>
      </c>
      <c r="Y8" s="1449">
        <v>100</v>
      </c>
      <c r="Z8" s="1450">
        <v>8.1833060556464818E-2</v>
      </c>
      <c r="AA8" s="1448">
        <v>1605</v>
      </c>
      <c r="AB8" s="1449">
        <v>182</v>
      </c>
      <c r="AC8" s="1450">
        <v>0.11339563862928349</v>
      </c>
      <c r="AD8" s="46"/>
    </row>
    <row r="9" spans="1:30">
      <c r="B9" s="155" t="s">
        <v>174</v>
      </c>
      <c r="C9" s="112">
        <v>652155</v>
      </c>
      <c r="D9" s="113">
        <v>623216</v>
      </c>
      <c r="E9" s="113">
        <v>618810</v>
      </c>
      <c r="F9" s="369">
        <v>-7.06977997997484E-3</v>
      </c>
      <c r="G9" s="418">
        <v>-5.1130482784000737E-2</v>
      </c>
      <c r="H9" s="284">
        <v>2660322</v>
      </c>
      <c r="I9" s="793">
        <v>2547084</v>
      </c>
      <c r="J9" s="1209">
        <v>-4.2565524023031799E-2</v>
      </c>
      <c r="K9" s="153"/>
      <c r="L9" s="153"/>
      <c r="M9" s="161" t="s">
        <v>203</v>
      </c>
      <c r="N9" s="112">
        <v>53578</v>
      </c>
      <c r="O9" s="113">
        <v>667</v>
      </c>
      <c r="P9" s="359">
        <v>4.97965582888499E-2</v>
      </c>
      <c r="Q9" s="112">
        <v>51396</v>
      </c>
      <c r="R9" s="113">
        <v>643</v>
      </c>
      <c r="S9" s="359">
        <v>5.0042804887539885E-2</v>
      </c>
      <c r="T9" s="112">
        <v>51996</v>
      </c>
      <c r="U9" s="113">
        <v>639</v>
      </c>
      <c r="V9" s="360">
        <v>4.9157627509808448E-2</v>
      </c>
      <c r="W9" s="46"/>
      <c r="X9" s="1448">
        <v>53021</v>
      </c>
      <c r="Y9" s="1449">
        <v>2710</v>
      </c>
      <c r="Z9" s="1450">
        <v>5.1111823617057392E-2</v>
      </c>
      <c r="AA9" s="1448">
        <v>53315</v>
      </c>
      <c r="AB9" s="1449">
        <v>2634</v>
      </c>
      <c r="AC9" s="1450">
        <v>4.9404482790959395E-2</v>
      </c>
      <c r="AD9" s="46"/>
    </row>
    <row r="10" spans="1:30" ht="15.75" thickBot="1">
      <c r="B10" s="155" t="s">
        <v>175</v>
      </c>
      <c r="C10" s="112">
        <v>18474</v>
      </c>
      <c r="D10" s="113">
        <v>67898</v>
      </c>
      <c r="E10" s="113">
        <v>26147</v>
      </c>
      <c r="F10" s="369">
        <v>-0.61490765560104865</v>
      </c>
      <c r="G10" s="418">
        <v>0.41534047851033884</v>
      </c>
      <c r="H10" s="284">
        <v>99221</v>
      </c>
      <c r="I10" s="793">
        <v>182728</v>
      </c>
      <c r="J10" s="1209">
        <v>0.84162626863264833</v>
      </c>
      <c r="K10" s="153"/>
      <c r="L10" s="153"/>
      <c r="M10" s="161" t="s">
        <v>31</v>
      </c>
      <c r="N10" s="112">
        <v>144150</v>
      </c>
      <c r="O10" s="113">
        <v>3940</v>
      </c>
      <c r="P10" s="359">
        <v>0.10933055844606313</v>
      </c>
      <c r="Q10" s="112">
        <v>142857</v>
      </c>
      <c r="R10" s="113">
        <v>3961</v>
      </c>
      <c r="S10" s="359">
        <v>0.11090811090811091</v>
      </c>
      <c r="T10" s="112">
        <v>147369</v>
      </c>
      <c r="U10" s="113">
        <v>4094</v>
      </c>
      <c r="V10" s="360">
        <v>0.11112242059049053</v>
      </c>
      <c r="W10" s="153"/>
      <c r="X10" s="1448">
        <v>145354</v>
      </c>
      <c r="Y10" s="1449">
        <v>15655</v>
      </c>
      <c r="Z10" s="1450">
        <v>0.10770257440455715</v>
      </c>
      <c r="AA10" s="1448">
        <v>147859</v>
      </c>
      <c r="AB10" s="1449">
        <v>15743</v>
      </c>
      <c r="AC10" s="1450">
        <v>0.10647305879249826</v>
      </c>
      <c r="AD10" s="46"/>
    </row>
    <row r="11" spans="1:30" s="119" customFormat="1" ht="15.75" thickBot="1">
      <c r="B11" s="258" t="s">
        <v>176</v>
      </c>
      <c r="C11" s="120">
        <v>1382327</v>
      </c>
      <c r="D11" s="121">
        <v>1299864</v>
      </c>
      <c r="E11" s="121">
        <v>1284127</v>
      </c>
      <c r="F11" s="368">
        <v>-1.2106651157351846E-2</v>
      </c>
      <c r="G11" s="419">
        <v>-7.1039630999032793E-2</v>
      </c>
      <c r="H11" s="285">
        <v>5754125</v>
      </c>
      <c r="I11" s="795">
        <v>5213690</v>
      </c>
      <c r="J11" s="1210">
        <v>-9.3921317315838637E-2</v>
      </c>
      <c r="K11" s="153"/>
      <c r="L11" s="153"/>
      <c r="M11" s="373" t="s">
        <v>204</v>
      </c>
      <c r="N11" s="816">
        <v>237519</v>
      </c>
      <c r="O11" s="817">
        <v>5011</v>
      </c>
      <c r="P11" s="818">
        <v>8.4389038350616161E-2</v>
      </c>
      <c r="Q11" s="816">
        <v>233286</v>
      </c>
      <c r="R11" s="817">
        <v>4988</v>
      </c>
      <c r="S11" s="819">
        <v>8.5525920972540137E-2</v>
      </c>
      <c r="T11" s="816">
        <v>240784</v>
      </c>
      <c r="U11" s="817">
        <v>5125</v>
      </c>
      <c r="V11" s="818">
        <v>8.5138547411788154E-2</v>
      </c>
      <c r="W11" s="46"/>
      <c r="X11" s="1451">
        <v>232647</v>
      </c>
      <c r="Y11" s="1452">
        <v>19871</v>
      </c>
      <c r="Z11" s="1453">
        <v>8.5412663821153936E-2</v>
      </c>
      <c r="AA11" s="1451">
        <v>243536</v>
      </c>
      <c r="AB11" s="1452">
        <v>19928</v>
      </c>
      <c r="AC11" s="1453">
        <v>8.1827737993561522E-2</v>
      </c>
      <c r="AD11" s="153"/>
    </row>
    <row r="12" spans="1:30" s="119" customFormat="1" ht="27" thickBot="1">
      <c r="B12" s="1149" t="s">
        <v>655</v>
      </c>
      <c r="C12" s="120">
        <v>1250239</v>
      </c>
      <c r="D12" s="121">
        <v>1158421</v>
      </c>
      <c r="E12" s="121">
        <v>1140166</v>
      </c>
      <c r="F12" s="790">
        <v>-1.5758519571036782E-2</v>
      </c>
      <c r="G12" s="791">
        <v>-8.804156645249428E-2</v>
      </c>
      <c r="H12" s="285">
        <v>5246769</v>
      </c>
      <c r="I12" s="795">
        <v>4653609</v>
      </c>
      <c r="J12" s="1210">
        <v>-0.11305243284009645</v>
      </c>
      <c r="K12" s="153"/>
      <c r="L12" s="153"/>
      <c r="M12" s="154" t="s">
        <v>205</v>
      </c>
      <c r="N12" s="820">
        <v>0.54736252678733066</v>
      </c>
      <c r="O12" s="821">
        <v>0.68808621033725803</v>
      </c>
      <c r="P12" s="822">
        <v>0.10608496334869125</v>
      </c>
      <c r="Q12" s="820">
        <v>0.56726078718825823</v>
      </c>
      <c r="R12" s="821">
        <v>0.7135124298315958</v>
      </c>
      <c r="S12" s="821">
        <v>0.10757628425045718</v>
      </c>
      <c r="T12" s="820">
        <v>0.56647036347930091</v>
      </c>
      <c r="U12" s="821">
        <v>0.71239024390243899</v>
      </c>
      <c r="V12" s="822">
        <v>0.10706980358805546</v>
      </c>
      <c r="W12" s="46"/>
      <c r="X12" s="820">
        <v>0.56188990186849608</v>
      </c>
      <c r="Y12" s="821">
        <v>0.69231543455286604</v>
      </c>
      <c r="Z12" s="1454">
        <v>0.10523859794066798</v>
      </c>
      <c r="AA12" s="820">
        <v>0.55569197161815909</v>
      </c>
      <c r="AB12" s="821">
        <v>0.71050782818145319</v>
      </c>
      <c r="AC12" s="1454">
        <v>0.10462495658792147</v>
      </c>
      <c r="AD12" s="153"/>
    </row>
    <row r="13" spans="1:30" ht="15.75" thickBot="1">
      <c r="B13" s="157" t="s">
        <v>178</v>
      </c>
      <c r="C13" s="112">
        <v>655429</v>
      </c>
      <c r="D13" s="113">
        <v>565344</v>
      </c>
      <c r="E13" s="113">
        <v>577645</v>
      </c>
      <c r="F13" s="369">
        <v>2.1758433803135791E-2</v>
      </c>
      <c r="G13" s="418">
        <v>-0.11867646991512429</v>
      </c>
      <c r="H13" s="284">
        <v>2850474</v>
      </c>
      <c r="I13" s="793">
        <v>2303616</v>
      </c>
      <c r="J13" s="1209">
        <v>-0.19184809263301472</v>
      </c>
      <c r="K13" s="153"/>
      <c r="L13" s="153"/>
      <c r="M13" s="154" t="s">
        <v>206</v>
      </c>
      <c r="N13" s="820">
        <v>0.45263747321266928</v>
      </c>
      <c r="O13" s="821">
        <v>0.31191378966274197</v>
      </c>
      <c r="P13" s="822">
        <v>5.815272997860664E-2</v>
      </c>
      <c r="Q13" s="820">
        <v>0.43273921281174182</v>
      </c>
      <c r="R13" s="821">
        <v>0.28648757016840415</v>
      </c>
      <c r="S13" s="821">
        <v>5.6620968381012757E-2</v>
      </c>
      <c r="T13" s="820">
        <v>0.43352963652069904</v>
      </c>
      <c r="U13" s="821">
        <v>0.28760975609756095</v>
      </c>
      <c r="V13" s="822">
        <v>5.6482129000737638E-2</v>
      </c>
      <c r="W13" s="46"/>
      <c r="X13" s="820">
        <v>0.43811009813150398</v>
      </c>
      <c r="Y13" s="821">
        <v>0.30768456544713402</v>
      </c>
      <c r="Z13" s="1454">
        <v>5.9985283296541576E-2</v>
      </c>
      <c r="AA13" s="820">
        <v>0.44430802838184086</v>
      </c>
      <c r="AB13" s="821">
        <v>0.28949217181854675</v>
      </c>
      <c r="AC13" s="1454">
        <v>5.3315466013585326E-2</v>
      </c>
      <c r="AD13" s="46"/>
    </row>
    <row r="14" spans="1:30">
      <c r="B14" s="157" t="s">
        <v>179</v>
      </c>
      <c r="C14" s="112">
        <v>286638</v>
      </c>
      <c r="D14" s="113">
        <v>252490</v>
      </c>
      <c r="E14" s="113">
        <v>245191</v>
      </c>
      <c r="F14" s="369">
        <v>-2.8908075567349201E-2</v>
      </c>
      <c r="G14" s="418">
        <v>-0.14459701784131901</v>
      </c>
      <c r="H14" s="284">
        <v>1081126</v>
      </c>
      <c r="I14" s="793">
        <v>1029593</v>
      </c>
      <c r="J14" s="1209">
        <v>-4.7666044475852029E-2</v>
      </c>
      <c r="K14" s="153"/>
      <c r="L14" s="153"/>
      <c r="M14" s="46"/>
      <c r="N14" s="46"/>
      <c r="O14" s="46"/>
      <c r="P14" s="46"/>
      <c r="Q14" s="46"/>
      <c r="R14" s="46"/>
      <c r="S14" s="46"/>
      <c r="T14" s="46"/>
      <c r="U14" s="46"/>
      <c r="V14" s="46"/>
      <c r="W14" s="46"/>
      <c r="X14" s="46"/>
      <c r="Y14" s="46"/>
      <c r="Z14" s="46"/>
      <c r="AA14" s="46"/>
      <c r="AB14" s="46"/>
      <c r="AC14" s="46"/>
      <c r="AD14" s="46"/>
    </row>
    <row r="15" spans="1:30">
      <c r="B15" s="157" t="s">
        <v>180</v>
      </c>
      <c r="C15" s="112">
        <v>201053</v>
      </c>
      <c r="D15" s="113">
        <v>164653</v>
      </c>
      <c r="E15" s="113">
        <v>184588</v>
      </c>
      <c r="F15" s="369">
        <v>0.12107280158879583</v>
      </c>
      <c r="G15" s="418">
        <v>-8.1893828990365722E-2</v>
      </c>
      <c r="H15" s="284">
        <v>799223</v>
      </c>
      <c r="I15" s="793">
        <v>710390</v>
      </c>
      <c r="J15" s="1209">
        <v>-0.11114920366405871</v>
      </c>
      <c r="K15" s="153"/>
      <c r="L15" s="153"/>
      <c r="M15" s="46"/>
      <c r="N15" s="46"/>
      <c r="O15" s="46"/>
      <c r="P15" s="46"/>
      <c r="Q15" s="46"/>
      <c r="R15" s="46"/>
      <c r="S15" s="46"/>
      <c r="T15" s="46"/>
      <c r="U15" s="46"/>
      <c r="V15" s="46"/>
      <c r="W15" s="46"/>
      <c r="X15" s="46"/>
      <c r="Y15" s="46"/>
      <c r="Z15" s="46"/>
      <c r="AA15" s="46"/>
      <c r="AB15" s="46"/>
      <c r="AC15" s="46"/>
      <c r="AD15" s="46"/>
    </row>
    <row r="16" spans="1:30" ht="15.75" thickBot="1">
      <c r="B16" s="158" t="s">
        <v>637</v>
      </c>
      <c r="C16" s="112">
        <v>107119</v>
      </c>
      <c r="D16" s="113">
        <v>175934</v>
      </c>
      <c r="E16" s="113">
        <v>132742</v>
      </c>
      <c r="F16" s="369">
        <v>-0.24550115384178159</v>
      </c>
      <c r="G16" s="418">
        <v>0.2392012621477049</v>
      </c>
      <c r="H16" s="284">
        <v>515946</v>
      </c>
      <c r="I16" s="793">
        <v>610010</v>
      </c>
      <c r="J16" s="1209">
        <v>0.18231365297918775</v>
      </c>
      <c r="K16" s="153"/>
      <c r="L16" s="153"/>
      <c r="M16" s="46"/>
      <c r="N16" s="46"/>
      <c r="O16" s="46"/>
      <c r="P16" s="46"/>
      <c r="Q16" s="46"/>
      <c r="R16" s="46"/>
      <c r="S16" s="46"/>
      <c r="T16" s="46"/>
      <c r="U16" s="46"/>
      <c r="V16" s="46"/>
      <c r="W16" s="46"/>
      <c r="X16" s="46"/>
      <c r="Y16" s="46"/>
      <c r="Z16" s="46"/>
      <c r="AA16" s="46"/>
      <c r="AB16" s="46"/>
      <c r="AC16" s="46"/>
      <c r="AD16" s="46"/>
    </row>
    <row r="17" spans="2:30" s="119" customFormat="1" ht="15.75" thickBot="1">
      <c r="B17" s="156" t="s">
        <v>181</v>
      </c>
      <c r="C17" s="120">
        <v>132088</v>
      </c>
      <c r="D17" s="121">
        <v>141443</v>
      </c>
      <c r="E17" s="121">
        <v>143961</v>
      </c>
      <c r="F17" s="368">
        <v>1.7802224217529323E-2</v>
      </c>
      <c r="G17" s="419">
        <v>8.9887045000302826E-2</v>
      </c>
      <c r="H17" s="285">
        <v>507356</v>
      </c>
      <c r="I17" s="795">
        <v>560081</v>
      </c>
      <c r="J17" s="1210">
        <v>0.10392111259155307</v>
      </c>
      <c r="K17" s="153"/>
      <c r="L17" s="153"/>
      <c r="M17" s="2189" t="s">
        <v>207</v>
      </c>
      <c r="N17" s="2187" t="str">
        <f>+N3</f>
        <v>4T24</v>
      </c>
      <c r="O17" s="2188"/>
      <c r="P17" s="2185"/>
      <c r="Q17" s="2187" t="str">
        <f>+Q3</f>
        <v>3T25</v>
      </c>
      <c r="R17" s="2188"/>
      <c r="S17" s="2185"/>
      <c r="T17" s="2187" t="str">
        <f>+T3</f>
        <v>4T25</v>
      </c>
      <c r="U17" s="2188"/>
      <c r="V17" s="2185"/>
      <c r="W17" s="46"/>
      <c r="X17" s="2183" t="str">
        <f>+Y3</f>
        <v>Dic 24</v>
      </c>
      <c r="Y17" s="2184"/>
      <c r="Z17" s="2185"/>
      <c r="AA17" s="2183" t="str">
        <f>+AB3</f>
        <v>Dic 25</v>
      </c>
      <c r="AB17" s="2184"/>
      <c r="AC17" s="2185"/>
      <c r="AD17" s="153"/>
    </row>
    <row r="18" spans="2:30" s="119" customFormat="1" ht="15.75" thickBot="1">
      <c r="B18" s="373" t="s">
        <v>62</v>
      </c>
      <c r="C18" s="135">
        <v>3629794</v>
      </c>
      <c r="D18" s="136">
        <v>3687829</v>
      </c>
      <c r="E18" s="136">
        <v>3841267</v>
      </c>
      <c r="F18" s="370">
        <v>4.1606592930420579E-2</v>
      </c>
      <c r="G18" s="371">
        <v>5.826033102705002E-2</v>
      </c>
      <c r="H18" s="849">
        <v>14115131</v>
      </c>
      <c r="I18" s="850">
        <v>14716479</v>
      </c>
      <c r="J18" s="1211">
        <v>4.2603076089056488E-2</v>
      </c>
      <c r="K18" s="153"/>
      <c r="L18" s="153"/>
      <c r="M18" s="2190"/>
      <c r="N18" s="117" t="s">
        <v>197</v>
      </c>
      <c r="O18" s="2181" t="s">
        <v>208</v>
      </c>
      <c r="P18" s="151" t="s">
        <v>189</v>
      </c>
      <c r="Q18" s="1511" t="s">
        <v>197</v>
      </c>
      <c r="R18" s="2181" t="s">
        <v>208</v>
      </c>
      <c r="S18" s="151" t="s">
        <v>189</v>
      </c>
      <c r="T18" s="1511" t="s">
        <v>197</v>
      </c>
      <c r="U18" s="2181" t="s">
        <v>208</v>
      </c>
      <c r="V18" s="151" t="s">
        <v>189</v>
      </c>
      <c r="W18" s="46"/>
      <c r="X18" s="1464" t="s">
        <v>197</v>
      </c>
      <c r="Y18" s="2181" t="s">
        <v>208</v>
      </c>
      <c r="Z18" s="151" t="s">
        <v>189</v>
      </c>
      <c r="AA18" s="1511" t="s">
        <v>197</v>
      </c>
      <c r="AB18" s="2181" t="s">
        <v>208</v>
      </c>
      <c r="AC18" s="151" t="s">
        <v>189</v>
      </c>
      <c r="AD18" s="153"/>
    </row>
    <row r="19" spans="2:30" ht="15.75" thickBot="1">
      <c r="B19" s="1148" t="s">
        <v>403</v>
      </c>
      <c r="C19" s="135">
        <v>743296</v>
      </c>
      <c r="D19" s="136">
        <v>602918</v>
      </c>
      <c r="E19" s="136">
        <v>646286</v>
      </c>
      <c r="F19" s="370">
        <v>7.1930179560072846E-2</v>
      </c>
      <c r="G19" s="371">
        <v>-0.13051328138453591</v>
      </c>
      <c r="H19" s="849">
        <v>3519447</v>
      </c>
      <c r="I19" s="850">
        <v>2406256</v>
      </c>
      <c r="J19" s="1211">
        <v>-0.31629713418045508</v>
      </c>
      <c r="K19" s="153"/>
      <c r="L19" s="153"/>
      <c r="M19" s="75" t="s">
        <v>196</v>
      </c>
      <c r="N19" s="117" t="s">
        <v>199</v>
      </c>
      <c r="O19" s="2181"/>
      <c r="P19" s="151" t="s">
        <v>200</v>
      </c>
      <c r="Q19" s="1511" t="s">
        <v>199</v>
      </c>
      <c r="R19" s="2181"/>
      <c r="S19" s="151" t="s">
        <v>200</v>
      </c>
      <c r="T19" s="1511" t="s">
        <v>199</v>
      </c>
      <c r="U19" s="2181"/>
      <c r="V19" s="151" t="s">
        <v>200</v>
      </c>
      <c r="W19" s="46"/>
      <c r="X19" s="1464" t="s">
        <v>199</v>
      </c>
      <c r="Y19" s="2181"/>
      <c r="Z19" s="151" t="s">
        <v>200</v>
      </c>
      <c r="AA19" s="1511" t="s">
        <v>199</v>
      </c>
      <c r="AB19" s="2181"/>
      <c r="AC19" s="151" t="s">
        <v>200</v>
      </c>
      <c r="AD19" s="46"/>
    </row>
    <row r="20" spans="2:30" ht="27" thickBot="1">
      <c r="B20" s="448" t="s">
        <v>64</v>
      </c>
      <c r="C20" s="112">
        <v>2886498</v>
      </c>
      <c r="D20" s="113">
        <v>3084911</v>
      </c>
      <c r="E20" s="113">
        <v>3194981</v>
      </c>
      <c r="F20" s="2090">
        <v>3.5680121727985022E-2</v>
      </c>
      <c r="G20" s="2091">
        <v>0.10687102502755935</v>
      </c>
      <c r="H20" s="284">
        <v>10595684</v>
      </c>
      <c r="I20" s="793">
        <v>12310223</v>
      </c>
      <c r="J20" s="1321">
        <v>0.16181484838543694</v>
      </c>
      <c r="K20" s="153"/>
      <c r="L20" s="153"/>
      <c r="M20" s="1444" t="s">
        <v>727</v>
      </c>
      <c r="N20" s="1442"/>
      <c r="O20" s="1438"/>
      <c r="P20" s="1439"/>
      <c r="Q20" s="1441"/>
      <c r="R20" s="1438"/>
      <c r="S20" s="1440"/>
      <c r="T20" s="1438"/>
      <c r="U20" s="1438"/>
      <c r="V20" s="1440"/>
      <c r="W20" s="46"/>
      <c r="X20" s="1443"/>
      <c r="Y20" s="1435"/>
      <c r="Z20" s="1447"/>
      <c r="AA20" s="1435"/>
      <c r="AB20" s="1435"/>
      <c r="AC20" s="1447"/>
      <c r="AD20" s="46"/>
    </row>
    <row r="21" spans="2:30" ht="15.75" thickBot="1">
      <c r="B21" s="637" t="s">
        <v>182</v>
      </c>
      <c r="C21" s="614">
        <v>237518087</v>
      </c>
      <c r="D21" s="615">
        <v>233285291</v>
      </c>
      <c r="E21" s="615">
        <v>240783784.5</v>
      </c>
      <c r="F21" s="638">
        <v>3.21430188241058E-2</v>
      </c>
      <c r="G21" s="639">
        <v>1.3749258177546707E-2</v>
      </c>
      <c r="H21" s="995">
        <v>232646024</v>
      </c>
      <c r="I21" s="995">
        <v>243536579</v>
      </c>
      <c r="J21" s="1212">
        <v>4.6811696210204735E-2</v>
      </c>
      <c r="K21" s="153"/>
      <c r="L21" s="153"/>
      <c r="M21" s="161" t="s">
        <v>154</v>
      </c>
      <c r="N21" s="112">
        <v>158139</v>
      </c>
      <c r="O21" s="113">
        <v>655</v>
      </c>
      <c r="P21" s="359">
        <v>1.6567703096642825E-2</v>
      </c>
      <c r="Q21" s="112">
        <v>156577</v>
      </c>
      <c r="R21" s="113">
        <v>565</v>
      </c>
      <c r="S21" s="359">
        <v>1.4433792958097293E-2</v>
      </c>
      <c r="T21" s="112">
        <v>164416</v>
      </c>
      <c r="U21" s="113">
        <v>578</v>
      </c>
      <c r="V21" s="360">
        <v>1.4061891786687427E-2</v>
      </c>
      <c r="W21" s="46"/>
      <c r="X21" s="1455">
        <v>154773</v>
      </c>
      <c r="Y21" s="1456">
        <v>2850</v>
      </c>
      <c r="Z21" s="1457">
        <v>1.8414064468608864E-2</v>
      </c>
      <c r="AA21" s="1455">
        <v>166122</v>
      </c>
      <c r="AB21" s="1456">
        <v>2304</v>
      </c>
      <c r="AC21" s="1457">
        <v>1.3869324953949507E-2</v>
      </c>
      <c r="AD21" s="46"/>
    </row>
    <row r="22" spans="2:30" ht="15.75">
      <c r="B22" s="632" t="s">
        <v>694</v>
      </c>
      <c r="C22" s="640">
        <v>6.3353187919537257E-2</v>
      </c>
      <c r="D22" s="641">
        <v>6.5658181595341134E-2</v>
      </c>
      <c r="E22" s="641">
        <v>6.6204258866942103E-2</v>
      </c>
      <c r="F22" s="1158" t="str">
        <f>CONCATENATE(ROUND(E22*10000,0)-ROUND(D22*10000,0)," pbs")</f>
        <v>5 pbs</v>
      </c>
      <c r="G22" s="1159" t="str">
        <f>CONCATENATE(ROUND(E22*10000,0)-ROUND(C22*10000,0)," pbs")</f>
        <v>28 pbs</v>
      </c>
      <c r="H22" s="274">
        <v>6.2852941772174875E-2</v>
      </c>
      <c r="I22" s="274">
        <v>6.2727989621632979E-2</v>
      </c>
      <c r="J22" s="1213" t="str">
        <f>CONCATENATE(ROUND(I22*10000,0)-ROUND(H22*10000,0)," pbs")</f>
        <v>-2 pbs</v>
      </c>
      <c r="K22" s="153"/>
      <c r="L22" s="153"/>
      <c r="M22" s="161" t="s">
        <v>209</v>
      </c>
      <c r="N22" s="813">
        <v>17447</v>
      </c>
      <c r="O22" s="814">
        <v>287</v>
      </c>
      <c r="P22" s="815">
        <v>6.5799277812804494E-2</v>
      </c>
      <c r="Q22" s="813">
        <v>17067</v>
      </c>
      <c r="R22" s="814">
        <v>253</v>
      </c>
      <c r="S22" s="815">
        <v>5.9295716880529675E-2</v>
      </c>
      <c r="T22" s="813">
        <v>16669</v>
      </c>
      <c r="U22" s="814">
        <v>245</v>
      </c>
      <c r="V22" s="352">
        <v>5.8791769152318672E-2</v>
      </c>
      <c r="W22" s="46"/>
      <c r="X22" s="1455">
        <v>18571</v>
      </c>
      <c r="Y22" s="1456">
        <v>1081</v>
      </c>
      <c r="Z22" s="1457">
        <v>5.8209035593129073E-2</v>
      </c>
      <c r="AA22" s="1455">
        <v>16427</v>
      </c>
      <c r="AB22" s="1456">
        <v>1030</v>
      </c>
      <c r="AC22" s="1457">
        <v>6.2701649723016978E-2</v>
      </c>
      <c r="AD22" s="46"/>
    </row>
    <row r="23" spans="2:30" ht="15.75">
      <c r="B23" s="258" t="s">
        <v>695</v>
      </c>
      <c r="C23" s="420">
        <v>5.0835471742410925E-2</v>
      </c>
      <c r="D23" s="421">
        <v>5.5320315930248685E-2</v>
      </c>
      <c r="E23" s="421">
        <v>5.5467888037950497E-2</v>
      </c>
      <c r="F23" s="1160" t="str">
        <f>CONCATENATE(ROUND(E23*10000,0)-ROUND(D23*10000,0)," pbs")</f>
        <v>2 pbs</v>
      </c>
      <c r="G23" s="1161" t="str">
        <f>CONCATENATE(ROUND(E23*10000,0)-ROUND(C23*10000,0)," pbs")</f>
        <v>47 pbs</v>
      </c>
      <c r="H23" s="274">
        <v>4.7725036555965383E-2</v>
      </c>
      <c r="I23" s="274">
        <v>5.2847519057907105E-2</v>
      </c>
      <c r="J23" s="1213" t="str">
        <f>CONCATENATE(ROUND(I23*10000,0)-ROUND(H23*10000,0)," pbs")</f>
        <v>51 pbs</v>
      </c>
      <c r="K23" s="153"/>
      <c r="L23" s="153"/>
      <c r="M23" s="161" t="s">
        <v>210</v>
      </c>
      <c r="N23" s="813">
        <v>17110</v>
      </c>
      <c r="O23" s="814">
        <v>201</v>
      </c>
      <c r="P23" s="815">
        <v>4.6990064289888951E-2</v>
      </c>
      <c r="Q23" s="813">
        <v>12161</v>
      </c>
      <c r="R23" s="814">
        <v>165</v>
      </c>
      <c r="S23" s="815">
        <v>5.4271852643697063E-2</v>
      </c>
      <c r="T23" s="813">
        <v>13117</v>
      </c>
      <c r="U23" s="814">
        <v>185</v>
      </c>
      <c r="V23" s="352">
        <v>5.6415338873217959E-2</v>
      </c>
      <c r="W23" s="153"/>
      <c r="X23" s="1455">
        <v>15931</v>
      </c>
      <c r="Y23" s="1456">
        <v>800</v>
      </c>
      <c r="Z23" s="1457">
        <v>5.021655891030067E-2</v>
      </c>
      <c r="AA23" s="1455">
        <v>15647</v>
      </c>
      <c r="AB23" s="1456">
        <v>710</v>
      </c>
      <c r="AC23" s="1457">
        <v>4.5376110436505399E-2</v>
      </c>
      <c r="AD23" s="46"/>
    </row>
    <row r="24" spans="2:30" ht="16.5" thickBot="1">
      <c r="B24" s="977" t="s">
        <v>696</v>
      </c>
      <c r="C24" s="976">
        <v>0.2047763592093656</v>
      </c>
      <c r="D24" s="422">
        <v>0.16348859993237214</v>
      </c>
      <c r="E24" s="422">
        <v>0.16824813271246181</v>
      </c>
      <c r="F24" s="1162" t="str">
        <f>CONCATENATE(ROUND(E24*10000,0)-ROUND(D24*10000,0)," pbs")</f>
        <v>47 pbs</v>
      </c>
      <c r="G24" s="1163" t="str">
        <f>CONCATENATE(ROUND(E24*10000,0)-ROUND(C24*10000,0)," pbs")</f>
        <v>-366 pbs</v>
      </c>
      <c r="H24" s="1214">
        <v>0.24933859983304441</v>
      </c>
      <c r="I24" s="1215">
        <v>0.16350758900957219</v>
      </c>
      <c r="J24" s="1216" t="str">
        <f>CONCATENATE(ROUND(I24*10000,0)-ROUND(H24*10000,0)," pbs")</f>
        <v>-858 pbs</v>
      </c>
      <c r="K24" s="153"/>
      <c r="L24" s="46"/>
      <c r="M24" s="161" t="s">
        <v>211</v>
      </c>
      <c r="N24" s="813">
        <v>2504</v>
      </c>
      <c r="O24" s="814">
        <v>239</v>
      </c>
      <c r="P24" s="815">
        <v>0.38178913738019171</v>
      </c>
      <c r="Q24" s="813">
        <v>4853</v>
      </c>
      <c r="R24" s="814">
        <v>317</v>
      </c>
      <c r="S24" s="815">
        <v>0.26128168143416441</v>
      </c>
      <c r="T24" s="813">
        <v>3502</v>
      </c>
      <c r="U24" s="814">
        <v>276</v>
      </c>
      <c r="V24" s="352">
        <v>0.31524842946887494</v>
      </c>
      <c r="W24" s="46"/>
      <c r="X24" s="1455">
        <v>2561</v>
      </c>
      <c r="Y24" s="1456">
        <v>1023</v>
      </c>
      <c r="Z24" s="1457">
        <v>0.39945333853963294</v>
      </c>
      <c r="AA24" s="1455">
        <v>2940</v>
      </c>
      <c r="AB24" s="1456">
        <v>1170</v>
      </c>
      <c r="AC24" s="1457">
        <v>0.39795918367346939</v>
      </c>
      <c r="AD24" s="46"/>
    </row>
    <row r="25" spans="2:30" ht="15.75" thickBot="1">
      <c r="B25" s="1639" t="s">
        <v>735</v>
      </c>
      <c r="C25" s="274"/>
      <c r="D25" s="274"/>
      <c r="E25" s="274"/>
      <c r="F25" s="275"/>
      <c r="G25" s="275"/>
      <c r="H25" s="275"/>
      <c r="I25" s="275"/>
      <c r="J25" s="275"/>
      <c r="K25" s="46"/>
      <c r="L25" s="46"/>
      <c r="M25" s="373" t="s">
        <v>212</v>
      </c>
      <c r="N25" s="816">
        <v>195200</v>
      </c>
      <c r="O25" s="817">
        <v>1382</v>
      </c>
      <c r="P25" s="818">
        <v>2.8319672131147541E-2</v>
      </c>
      <c r="Q25" s="816">
        <v>190658</v>
      </c>
      <c r="R25" s="817">
        <v>1300</v>
      </c>
      <c r="S25" s="819">
        <v>2.7273966998499932E-2</v>
      </c>
      <c r="T25" s="816">
        <v>197704</v>
      </c>
      <c r="U25" s="817">
        <v>1284</v>
      </c>
      <c r="V25" s="818">
        <v>2.5978230081333712E-2</v>
      </c>
      <c r="W25" s="46"/>
      <c r="X25" s="1458">
        <v>191836</v>
      </c>
      <c r="Y25" s="1459">
        <v>5754</v>
      </c>
      <c r="Z25" s="1460">
        <v>2.9994370191204989E-2</v>
      </c>
      <c r="AA25" s="1458">
        <v>201136</v>
      </c>
      <c r="AB25" s="1459">
        <v>5214</v>
      </c>
      <c r="AC25" s="1460">
        <v>2.5922758730411263E-2</v>
      </c>
      <c r="AD25" s="46"/>
    </row>
    <row r="26" spans="2:30" ht="15.75" thickBot="1">
      <c r="B26" s="46"/>
      <c r="C26" s="46"/>
      <c r="D26" s="46"/>
      <c r="E26" s="46"/>
      <c r="F26" s="46"/>
      <c r="G26" s="46"/>
      <c r="H26" s="46"/>
      <c r="I26" s="46"/>
      <c r="J26" s="46"/>
      <c r="K26" s="46"/>
      <c r="L26" s="46"/>
      <c r="M26" s="374" t="s">
        <v>213</v>
      </c>
      <c r="N26" s="820">
        <v>0.49640881147540983</v>
      </c>
      <c r="O26" s="821">
        <v>0.49782923299565845</v>
      </c>
      <c r="P26" s="822">
        <v>2.8400705889637664E-2</v>
      </c>
      <c r="Q26" s="820">
        <v>0.52617251833125278</v>
      </c>
      <c r="R26" s="821">
        <v>0.52846153846153843</v>
      </c>
      <c r="S26" s="821">
        <v>2.7392617550015451E-2</v>
      </c>
      <c r="T26" s="820">
        <v>0.54068708776757168</v>
      </c>
      <c r="U26" s="821">
        <v>0.53971962616822433</v>
      </c>
      <c r="V26" s="822">
        <v>2.5931746744499325E-2</v>
      </c>
      <c r="W26" s="46"/>
      <c r="X26" s="1461">
        <v>0.50112074897308112</v>
      </c>
      <c r="Y26" s="1462">
        <v>0.50503997219325691</v>
      </c>
      <c r="Z26" s="1463">
        <v>3.0228953637148535E-2</v>
      </c>
      <c r="AA26" s="1461">
        <v>0.52564434014795958</v>
      </c>
      <c r="AB26" s="1462">
        <v>0.53011123897199841</v>
      </c>
      <c r="AC26" s="1463">
        <v>2.6143049013487695E-2</v>
      </c>
      <c r="AD26" s="46"/>
    </row>
    <row r="27" spans="2:30" ht="15.75" thickBot="1">
      <c r="B27" s="46"/>
      <c r="C27" s="46"/>
      <c r="D27" s="46"/>
      <c r="E27" s="46"/>
      <c r="F27" s="46"/>
      <c r="G27" s="46"/>
      <c r="H27" s="46"/>
      <c r="I27" s="46"/>
      <c r="J27" s="46"/>
      <c r="K27" s="46"/>
      <c r="L27" s="46"/>
      <c r="M27" s="374" t="s">
        <v>214</v>
      </c>
      <c r="N27" s="820">
        <v>0.50359118852459017</v>
      </c>
      <c r="O27" s="821">
        <v>0.50217076700434149</v>
      </c>
      <c r="P27" s="822">
        <v>2.8239794101789402E-2</v>
      </c>
      <c r="Q27" s="820">
        <v>0.47382748166874716</v>
      </c>
      <c r="R27" s="821">
        <v>0.47153846153846152</v>
      </c>
      <c r="S27" s="821">
        <v>2.7142208791330433E-2</v>
      </c>
      <c r="T27" s="820">
        <v>0.45931291223242826</v>
      </c>
      <c r="U27" s="821">
        <v>0.46028037383177572</v>
      </c>
      <c r="V27" s="822">
        <v>2.603294863888644E-2</v>
      </c>
      <c r="W27" s="153"/>
      <c r="X27" s="1461">
        <v>0.49887925102691882</v>
      </c>
      <c r="Y27" s="1462">
        <v>0.49496002780674314</v>
      </c>
      <c r="Z27" s="1463">
        <v>2.9758732746099914E-2</v>
      </c>
      <c r="AA27" s="1461">
        <v>0.47435565985204042</v>
      </c>
      <c r="AB27" s="1462">
        <v>0.46988876102800153</v>
      </c>
      <c r="AC27" s="1463">
        <v>2.5678650036683785E-2</v>
      </c>
      <c r="AD27" s="46"/>
    </row>
    <row r="28" spans="2:30" ht="15.75" thickBot="1">
      <c r="B28" s="631" t="s">
        <v>183</v>
      </c>
      <c r="C28" s="2120" t="s">
        <v>41</v>
      </c>
      <c r="D28" s="2180"/>
      <c r="E28" s="2180"/>
      <c r="F28" s="2120" t="s">
        <v>42</v>
      </c>
      <c r="G28" s="2121"/>
      <c r="H28" s="2120" t="s">
        <v>60</v>
      </c>
      <c r="I28" s="2121"/>
      <c r="J28" s="1509" t="s">
        <v>42</v>
      </c>
      <c r="K28" s="46"/>
      <c r="L28" s="46"/>
      <c r="M28" s="46"/>
      <c r="N28" s="821"/>
      <c r="O28" s="821"/>
      <c r="P28" s="1661"/>
      <c r="Q28" s="821"/>
      <c r="R28" s="821"/>
      <c r="S28" s="1661"/>
      <c r="T28" s="821"/>
      <c r="U28" s="821"/>
      <c r="V28" s="1661"/>
      <c r="W28" s="46"/>
      <c r="X28" s="46"/>
      <c r="Y28" s="46"/>
      <c r="Z28" s="46"/>
      <c r="AA28" s="46"/>
      <c r="AB28" s="46"/>
      <c r="AC28" s="46"/>
      <c r="AD28" s="46"/>
    </row>
    <row r="29" spans="2:30" ht="15.75" thickBot="1">
      <c r="B29" s="1068" t="s">
        <v>141</v>
      </c>
      <c r="C29" s="1069" t="str">
        <f t="shared" ref="C29:J29" si="0">+C4</f>
        <v>4T24</v>
      </c>
      <c r="D29" s="1070" t="str">
        <f t="shared" si="0"/>
        <v>3T25</v>
      </c>
      <c r="E29" s="1088" t="str">
        <f t="shared" si="0"/>
        <v>4T25</v>
      </c>
      <c r="F29" s="1071" t="str">
        <f t="shared" si="0"/>
        <v>TaT</v>
      </c>
      <c r="G29" s="1094" t="str">
        <f t="shared" si="0"/>
        <v>AaA</v>
      </c>
      <c r="H29" s="1232" t="str">
        <f t="shared" si="0"/>
        <v>Dic 24</v>
      </c>
      <c r="I29" s="1232" t="str">
        <f t="shared" si="0"/>
        <v>Dic 25</v>
      </c>
      <c r="J29" s="1233" t="str">
        <f t="shared" si="0"/>
        <v>Dic 25 / Dic 24</v>
      </c>
      <c r="K29" s="46"/>
      <c r="L29" s="46"/>
      <c r="M29" s="152" t="s">
        <v>776</v>
      </c>
      <c r="N29" s="816">
        <v>237519</v>
      </c>
      <c r="O29" s="817">
        <v>3629</v>
      </c>
      <c r="P29" s="818">
        <v>6.1115110791136712E-2</v>
      </c>
      <c r="Q29" s="816">
        <v>233286</v>
      </c>
      <c r="R29" s="817">
        <v>3688</v>
      </c>
      <c r="S29" s="819">
        <v>6.3235684953233368E-2</v>
      </c>
      <c r="T29" s="816">
        <v>240784</v>
      </c>
      <c r="U29" s="817">
        <v>3841</v>
      </c>
      <c r="V29" s="818">
        <v>6.3808226460229919E-2</v>
      </c>
      <c r="W29" s="46"/>
      <c r="X29" s="1458">
        <v>232647</v>
      </c>
      <c r="Y29" s="1459">
        <v>14117</v>
      </c>
      <c r="Z29" s="1460">
        <v>6.0679914204782352E-2</v>
      </c>
      <c r="AA29" s="1458">
        <v>243536</v>
      </c>
      <c r="AB29" s="1459">
        <v>14714</v>
      </c>
      <c r="AC29" s="1460">
        <v>6.0418172262006437E-2</v>
      </c>
      <c r="AD29" s="46"/>
    </row>
    <row r="30" spans="2:30" ht="15.75" thickBot="1">
      <c r="B30" s="1072" t="s">
        <v>170</v>
      </c>
      <c r="C30" s="1010">
        <v>5012121</v>
      </c>
      <c r="D30" s="1011">
        <v>4987693</v>
      </c>
      <c r="E30" s="1089">
        <v>5125394</v>
      </c>
      <c r="F30" s="983">
        <v>2.7608154712008136E-2</v>
      </c>
      <c r="G30" s="984">
        <v>2.2599813532035638E-2</v>
      </c>
      <c r="H30" s="1010">
        <v>19869256</v>
      </c>
      <c r="I30" s="1217">
        <v>19930169</v>
      </c>
      <c r="J30" s="1218">
        <v>3.065691035436858E-3</v>
      </c>
      <c r="K30" s="46"/>
      <c r="L30" s="46"/>
      <c r="M30" s="154" t="s">
        <v>215</v>
      </c>
      <c r="N30" s="364">
        <v>0.54736252678733066</v>
      </c>
      <c r="O30" s="366">
        <v>0.76054009368972164</v>
      </c>
      <c r="P30" s="365">
        <v>8.4917198040135686E-2</v>
      </c>
      <c r="Q30" s="364">
        <v>0.56726078718825823</v>
      </c>
      <c r="R30" s="366">
        <v>0.77874186550976143</v>
      </c>
      <c r="S30" s="821">
        <v>8.6810645790197524E-2</v>
      </c>
      <c r="T30" s="364">
        <v>0.56647036347930091</v>
      </c>
      <c r="U30" s="366">
        <v>0.77011195001301747</v>
      </c>
      <c r="V30" s="365">
        <v>8.6746775955482885E-2</v>
      </c>
      <c r="W30" s="46"/>
      <c r="X30" s="1461">
        <v>0.56188990186849608</v>
      </c>
      <c r="Y30" s="1462">
        <v>0.76864772968761064</v>
      </c>
      <c r="Z30" s="1463">
        <v>8.3008215908569327E-2</v>
      </c>
      <c r="AA30" s="1461">
        <v>0.55569197161815909</v>
      </c>
      <c r="AB30" s="1462">
        <v>0.77443251325268447</v>
      </c>
      <c r="AC30" s="1463">
        <v>8.4200959129837216E-2</v>
      </c>
      <c r="AD30" s="46"/>
    </row>
    <row r="31" spans="2:30" ht="17.649999999999999" customHeight="1" thickBot="1">
      <c r="B31" s="1073" t="s">
        <v>176</v>
      </c>
      <c r="C31" s="1012">
        <v>-1382327</v>
      </c>
      <c r="D31" s="1013">
        <v>-1299864</v>
      </c>
      <c r="E31" s="1090">
        <v>-1284127</v>
      </c>
      <c r="F31" s="989">
        <v>-1.2106651157351846E-2</v>
      </c>
      <c r="G31" s="990">
        <v>-7.1039630999032793E-2</v>
      </c>
      <c r="H31" s="1012">
        <v>-5754125</v>
      </c>
      <c r="I31" s="1219">
        <v>-5213690</v>
      </c>
      <c r="J31" s="1209">
        <v>-9.3921317315838637E-2</v>
      </c>
      <c r="K31" s="46"/>
      <c r="L31" s="46"/>
      <c r="M31" s="154" t="s">
        <v>216</v>
      </c>
      <c r="N31" s="364">
        <v>0.45263747321266928</v>
      </c>
      <c r="O31" s="366">
        <v>0.2394599063102783</v>
      </c>
      <c r="P31" s="365">
        <v>3.2331876104548414E-2</v>
      </c>
      <c r="Q31" s="364">
        <v>0.43273921281174182</v>
      </c>
      <c r="R31" s="366">
        <v>0.22125813449023862</v>
      </c>
      <c r="S31" s="821">
        <v>3.2332197479990492E-2</v>
      </c>
      <c r="T31" s="364">
        <v>0.43352963652069904</v>
      </c>
      <c r="U31" s="366">
        <v>0.22988804998698256</v>
      </c>
      <c r="V31" s="365">
        <v>3.383563087357621E-2</v>
      </c>
      <c r="W31" s="46"/>
      <c r="X31" s="1461">
        <v>0.43811009813150398</v>
      </c>
      <c r="Y31" s="1462">
        <v>0.23135227031238931</v>
      </c>
      <c r="Z31" s="1463">
        <v>3.204316899681138E-2</v>
      </c>
      <c r="AA31" s="1461">
        <v>0.44430802838184086</v>
      </c>
      <c r="AB31" s="1462">
        <v>0.22556748674731547</v>
      </c>
      <c r="AC31" s="1463">
        <v>3.0673259091539208E-2</v>
      </c>
      <c r="AD31" s="46"/>
    </row>
    <row r="32" spans="2:30" ht="26.25">
      <c r="B32" s="1074" t="s">
        <v>177</v>
      </c>
      <c r="C32" s="1012">
        <v>-1250239</v>
      </c>
      <c r="D32" s="1013">
        <v>-1158421</v>
      </c>
      <c r="E32" s="1090">
        <v>-1140166</v>
      </c>
      <c r="F32" s="989">
        <v>-1.5758519571036782E-2</v>
      </c>
      <c r="G32" s="990">
        <v>-8.804156645249428E-2</v>
      </c>
      <c r="H32" s="1012">
        <v>-5246769</v>
      </c>
      <c r="I32" s="1219">
        <v>-4653609</v>
      </c>
      <c r="J32" s="1209">
        <v>-0.11305243284009645</v>
      </c>
      <c r="K32" s="46"/>
      <c r="L32" s="46"/>
      <c r="M32" s="1639" t="s">
        <v>736</v>
      </c>
      <c r="N32" s="46"/>
      <c r="O32" s="46"/>
      <c r="P32" s="46"/>
      <c r="Q32" s="46"/>
      <c r="R32" s="46"/>
      <c r="S32" s="46"/>
      <c r="T32" s="46"/>
      <c r="U32" s="46"/>
      <c r="V32" s="46"/>
    </row>
    <row r="33" spans="2:22" s="119" customFormat="1" ht="15.75" thickBot="1">
      <c r="B33" s="1075" t="s">
        <v>181</v>
      </c>
      <c r="C33" s="1012">
        <v>-132088</v>
      </c>
      <c r="D33" s="1013">
        <v>-141443</v>
      </c>
      <c r="E33" s="1090">
        <v>-143961</v>
      </c>
      <c r="F33" s="989">
        <v>1.7802224217529323E-2</v>
      </c>
      <c r="G33" s="990">
        <v>8.9887045000302826E-2</v>
      </c>
      <c r="H33" s="1012">
        <v>-507356</v>
      </c>
      <c r="I33" s="1219">
        <v>-560081</v>
      </c>
      <c r="J33" s="1209">
        <v>0.10392111259155307</v>
      </c>
      <c r="K33" s="153"/>
      <c r="L33" s="153"/>
      <c r="M33" s="46"/>
      <c r="N33" s="46"/>
      <c r="O33" s="46"/>
      <c r="P33" s="46"/>
      <c r="Q33"/>
      <c r="R33"/>
      <c r="S33"/>
      <c r="T33"/>
      <c r="U33"/>
      <c r="V33"/>
    </row>
    <row r="34" spans="2:22">
      <c r="B34" s="1234" t="s">
        <v>62</v>
      </c>
      <c r="C34" s="633">
        <v>3629794</v>
      </c>
      <c r="D34" s="634">
        <v>3687829</v>
      </c>
      <c r="E34" s="1236">
        <v>3841267</v>
      </c>
      <c r="F34" s="1235">
        <v>4.1606592930420579E-2</v>
      </c>
      <c r="G34" s="636">
        <v>5.826033102705002E-2</v>
      </c>
      <c r="H34" s="1220">
        <v>14115131</v>
      </c>
      <c r="I34" s="1221">
        <v>14716479</v>
      </c>
      <c r="J34" s="1208">
        <v>4.2603076089056488E-2</v>
      </c>
      <c r="K34" s="46"/>
      <c r="L34" s="46"/>
      <c r="M34" s="46"/>
      <c r="N34" s="46"/>
      <c r="O34" s="46"/>
      <c r="P34" s="46"/>
    </row>
    <row r="35" spans="2:22" ht="15.75" thickBot="1">
      <c r="B35" s="1662"/>
      <c r="C35" s="1662"/>
      <c r="D35" s="1663"/>
      <c r="E35" s="1664"/>
      <c r="F35" s="1663"/>
      <c r="G35" s="1664"/>
      <c r="H35" s="1222"/>
      <c r="I35" s="1222"/>
      <c r="J35" s="1223"/>
      <c r="K35" s="46"/>
      <c r="L35" s="46"/>
      <c r="M35" s="153"/>
      <c r="N35" s="153"/>
      <c r="O35" s="153"/>
      <c r="P35" s="153"/>
      <c r="Q35" s="119"/>
      <c r="R35" s="119"/>
      <c r="S35" s="119"/>
      <c r="T35" s="119"/>
      <c r="U35" s="119"/>
      <c r="V35" s="119"/>
    </row>
    <row r="36" spans="2:22">
      <c r="B36" s="1076" t="s">
        <v>186</v>
      </c>
      <c r="C36" s="1014"/>
      <c r="D36" s="1015"/>
      <c r="E36" s="1091"/>
      <c r="F36" s="1024"/>
      <c r="G36" s="1016"/>
      <c r="H36" s="1014"/>
      <c r="I36" s="1224"/>
      <c r="J36" s="1016"/>
      <c r="K36" s="46"/>
      <c r="L36" s="46"/>
      <c r="M36" s="46"/>
      <c r="N36" s="46"/>
      <c r="O36" s="46"/>
      <c r="P36" s="46"/>
    </row>
    <row r="37" spans="2:22">
      <c r="B37" s="1072" t="s">
        <v>187</v>
      </c>
      <c r="C37" s="1012">
        <v>237518087</v>
      </c>
      <c r="D37" s="1013">
        <v>233285291</v>
      </c>
      <c r="E37" s="1092">
        <v>240783784.5</v>
      </c>
      <c r="F37" s="1009">
        <v>3.21430188241058E-2</v>
      </c>
      <c r="G37" s="1019">
        <v>1.3749258177546707E-2</v>
      </c>
      <c r="H37" s="1012">
        <v>232646024</v>
      </c>
      <c r="I37" s="1225">
        <v>243536579</v>
      </c>
      <c r="J37" s="1226">
        <v>4.6811696210204735E-2</v>
      </c>
      <c r="K37" s="46"/>
      <c r="L37" s="46"/>
      <c r="M37" s="46"/>
      <c r="N37" s="46"/>
      <c r="O37" s="46"/>
      <c r="P37" s="46"/>
    </row>
    <row r="38" spans="2:22">
      <c r="B38" s="1072" t="s">
        <v>188</v>
      </c>
      <c r="C38" s="1012">
        <v>195200202</v>
      </c>
      <c r="D38" s="1013">
        <v>190658187</v>
      </c>
      <c r="E38" s="1092">
        <v>197704312</v>
      </c>
      <c r="F38" s="1009">
        <v>3.6956844659390364E-2</v>
      </c>
      <c r="G38" s="1019">
        <v>1.2828419101738429E-2</v>
      </c>
      <c r="H38" s="1012">
        <v>191836245.5</v>
      </c>
      <c r="I38" s="1225">
        <v>201135898.5</v>
      </c>
      <c r="J38" s="1226">
        <v>4.8477038193494047E-2</v>
      </c>
      <c r="K38" s="46"/>
      <c r="L38" s="46"/>
      <c r="M38" s="46"/>
      <c r="N38" s="46"/>
      <c r="O38" s="46"/>
      <c r="P38" s="46"/>
    </row>
    <row r="39" spans="2:22">
      <c r="B39" s="277"/>
      <c r="C39" s="1017"/>
      <c r="D39" s="1018"/>
      <c r="E39" s="1093"/>
      <c r="F39" s="1009"/>
      <c r="G39" s="1019"/>
      <c r="H39" s="1017"/>
      <c r="I39" s="1227"/>
      <c r="J39" s="1019"/>
      <c r="K39" s="46"/>
      <c r="L39" s="46"/>
      <c r="M39" s="46"/>
      <c r="N39" s="46"/>
      <c r="O39" s="46"/>
      <c r="P39" s="46"/>
    </row>
    <row r="40" spans="2:22">
      <c r="B40" s="957" t="s">
        <v>189</v>
      </c>
      <c r="C40" s="1020"/>
      <c r="D40" s="1021"/>
      <c r="E40" s="1021"/>
      <c r="F40" s="1009"/>
      <c r="G40" s="1019"/>
      <c r="H40" s="1020"/>
      <c r="I40" s="1228"/>
      <c r="J40" s="1019"/>
      <c r="K40" s="46"/>
      <c r="L40" s="46"/>
      <c r="M40" s="46"/>
      <c r="N40" s="46"/>
      <c r="O40" s="46"/>
      <c r="P40" s="46"/>
    </row>
    <row r="41" spans="2:22" s="119" customFormat="1">
      <c r="B41" s="1072" t="s">
        <v>190</v>
      </c>
      <c r="C41" s="1021">
        <v>8.4408241297430117E-2</v>
      </c>
      <c r="D41" s="1021">
        <v>8.5520916961712767E-2</v>
      </c>
      <c r="E41" s="1021">
        <v>8.5145168901521268E-2</v>
      </c>
      <c r="F41" s="1009" t="str">
        <f t="shared" ref="F41:F46" si="1">CONCATENATE(ROUND(E41*10000,0)-ROUND(D41*10000,0)," pbs")</f>
        <v>-4 pbs</v>
      </c>
      <c r="G41" s="1019" t="str">
        <f t="shared" ref="G41:G46" si="2">CONCATENATE(ROUND(E41*10000,0)-ROUND(C41*10000,0)," pbs")</f>
        <v>7 pbs</v>
      </c>
      <c r="H41" s="1020">
        <v>8.5405525778510613E-2</v>
      </c>
      <c r="I41" s="1021">
        <v>8.1836449710497083E-2</v>
      </c>
      <c r="J41" s="1226" t="str">
        <f t="shared" ref="J41:J46" si="3">CONCATENATE(ROUND(I41*10000,0)-ROUND(H41*10000,0)," pbs")</f>
        <v>-36 pbs</v>
      </c>
      <c r="K41" s="372"/>
      <c r="L41" s="153"/>
      <c r="M41" s="46"/>
      <c r="N41" s="46"/>
      <c r="O41" s="46"/>
      <c r="P41" s="46"/>
      <c r="Q41"/>
      <c r="R41"/>
      <c r="S41"/>
      <c r="T41"/>
      <c r="U41"/>
      <c r="V41"/>
    </row>
    <row r="42" spans="2:22" s="119" customFormat="1">
      <c r="B42" s="1072" t="s">
        <v>191</v>
      </c>
      <c r="C42" s="1021">
        <v>2.561960463545012E-2</v>
      </c>
      <c r="D42" s="1021">
        <v>2.4303619335266206E-2</v>
      </c>
      <c r="E42" s="1021">
        <v>2.3068105869132487E-2</v>
      </c>
      <c r="F42" s="1009" t="str">
        <f t="shared" si="1"/>
        <v>-12 pbs</v>
      </c>
      <c r="G42" s="1019" t="str">
        <f t="shared" si="2"/>
        <v>-25 pbs</v>
      </c>
      <c r="H42" s="1020">
        <v>2.7350248574375898E-2</v>
      </c>
      <c r="I42" s="1021">
        <v>2.3136640623105876E-2</v>
      </c>
      <c r="J42" s="1226" t="str">
        <f t="shared" si="3"/>
        <v>-43 pbs</v>
      </c>
      <c r="K42" s="372"/>
      <c r="L42" s="153"/>
      <c r="M42" s="46"/>
      <c r="N42" s="46"/>
      <c r="O42" s="46"/>
      <c r="P42" s="46"/>
      <c r="Q42"/>
      <c r="R42"/>
      <c r="S42"/>
      <c r="T42"/>
      <c r="U42"/>
      <c r="V42"/>
    </row>
    <row r="43" spans="2:22" s="119" customFormat="1">
      <c r="B43" s="1077" t="s">
        <v>192</v>
      </c>
      <c r="C43" s="1022">
        <v>6.3353187919537257E-2</v>
      </c>
      <c r="D43" s="1023">
        <v>6.5658181595341134E-2</v>
      </c>
      <c r="E43" s="1023">
        <v>6.6204258866942103E-2</v>
      </c>
      <c r="F43" s="1164" t="str">
        <f t="shared" si="1"/>
        <v>5 pbs</v>
      </c>
      <c r="G43" s="1165" t="str">
        <f t="shared" si="2"/>
        <v>28 pbs</v>
      </c>
      <c r="H43" s="1022">
        <v>6.2852941772174875E-2</v>
      </c>
      <c r="I43" s="1023">
        <v>6.2727989621632979E-2</v>
      </c>
      <c r="J43" s="1229" t="str">
        <f t="shared" si="3"/>
        <v>-2 pbs</v>
      </c>
      <c r="K43" s="372"/>
      <c r="L43" s="153"/>
      <c r="M43" s="153"/>
      <c r="N43" s="153"/>
      <c r="O43" s="153"/>
      <c r="P43" s="153"/>
    </row>
    <row r="44" spans="2:22" s="119" customFormat="1" ht="15.75" thickBot="1">
      <c r="B44" s="1077" t="s">
        <v>193</v>
      </c>
      <c r="C44" s="1022">
        <v>5.0835471742410925E-2</v>
      </c>
      <c r="D44" s="1023">
        <v>5.5320315930248685E-2</v>
      </c>
      <c r="E44" s="1023">
        <v>5.5467888037950497E-2</v>
      </c>
      <c r="F44" s="1024" t="str">
        <f t="shared" si="1"/>
        <v>2 pbs</v>
      </c>
      <c r="G44" s="1016" t="str">
        <f t="shared" si="2"/>
        <v>47 pbs</v>
      </c>
      <c r="H44" s="1022">
        <v>4.7725036555965383E-2</v>
      </c>
      <c r="I44" s="1023">
        <v>5.2847519057907105E-2</v>
      </c>
      <c r="J44" s="1229" t="str">
        <f t="shared" si="3"/>
        <v>51 pbs</v>
      </c>
      <c r="K44" s="372"/>
      <c r="L44" s="153"/>
      <c r="M44" s="153"/>
      <c r="N44" s="153"/>
      <c r="O44" s="153"/>
      <c r="P44" s="153"/>
    </row>
    <row r="45" spans="2:22">
      <c r="B45" s="1078" t="s">
        <v>194</v>
      </c>
      <c r="C45" s="1025">
        <v>0.05</v>
      </c>
      <c r="D45" s="1026">
        <v>4.2500000000000003E-2</v>
      </c>
      <c r="E45" s="1026">
        <v>4.2500000000000003E-2</v>
      </c>
      <c r="F45" s="1166" t="str">
        <f t="shared" si="1"/>
        <v>0 pbs</v>
      </c>
      <c r="G45" s="1167" t="str">
        <f t="shared" si="2"/>
        <v>-75 pbs</v>
      </c>
      <c r="H45" s="1025">
        <v>0.05</v>
      </c>
      <c r="I45" s="1026">
        <v>4.2500000000000003E-2</v>
      </c>
      <c r="J45" s="1230" t="str">
        <f t="shared" si="3"/>
        <v>-75 pbs</v>
      </c>
      <c r="K45" s="46"/>
      <c r="L45" s="147"/>
      <c r="M45" s="153"/>
      <c r="N45" s="153"/>
      <c r="O45" s="153"/>
      <c r="P45" s="153"/>
      <c r="Q45" s="119"/>
      <c r="R45" s="119"/>
      <c r="S45" s="119"/>
      <c r="T45" s="119"/>
      <c r="U45" s="119"/>
      <c r="V45" s="119"/>
    </row>
    <row r="46" spans="2:22" ht="15.75" thickBot="1">
      <c r="B46" s="1079" t="s">
        <v>832</v>
      </c>
      <c r="C46" s="1027">
        <v>4.4999999999999998E-2</v>
      </c>
      <c r="D46" s="1027">
        <v>4.2500000000000003E-2</v>
      </c>
      <c r="E46" s="1027">
        <v>3.7499999999999999E-2</v>
      </c>
      <c r="F46" s="1028" t="str">
        <f t="shared" si="1"/>
        <v>-50 pbs</v>
      </c>
      <c r="G46" s="1095" t="str">
        <f t="shared" si="2"/>
        <v>-75 pbs</v>
      </c>
      <c r="H46" s="1231">
        <v>4.4999999999999998E-2</v>
      </c>
      <c r="I46" s="1027">
        <v>3.7499999999999999E-2</v>
      </c>
      <c r="J46" s="1223" t="str">
        <f t="shared" si="3"/>
        <v>-75 pbs</v>
      </c>
      <c r="K46" s="46"/>
      <c r="L46" s="46"/>
      <c r="M46" s="153"/>
      <c r="N46" s="153"/>
      <c r="O46" s="153"/>
      <c r="P46" s="153"/>
      <c r="Q46" s="119"/>
      <c r="R46" s="119"/>
      <c r="S46" s="119"/>
      <c r="T46" s="119"/>
      <c r="U46" s="119"/>
      <c r="V46" s="119"/>
    </row>
    <row r="47" spans="2:22">
      <c r="B47" s="1639" t="s">
        <v>735</v>
      </c>
      <c r="C47" s="46"/>
      <c r="D47" s="46"/>
      <c r="E47" s="46"/>
      <c r="F47" s="46"/>
      <c r="G47" s="46"/>
      <c r="H47" s="46"/>
      <c r="I47" s="46"/>
      <c r="J47" s="46"/>
      <c r="M47" s="147"/>
      <c r="N47" s="50"/>
      <c r="O47" s="46"/>
      <c r="P47" s="46"/>
      <c r="Q47" s="46"/>
      <c r="R47" s="46"/>
      <c r="S47" s="46"/>
    </row>
    <row r="48" spans="2:22">
      <c r="M48" s="46"/>
      <c r="N48" s="46"/>
      <c r="O48" s="46"/>
      <c r="P48" s="46"/>
      <c r="Q48" s="46"/>
      <c r="R48" s="46"/>
      <c r="S48" s="46"/>
    </row>
    <row r="49" spans="2:22">
      <c r="S49" s="46"/>
    </row>
    <row r="50" spans="2:22">
      <c r="S50" s="46"/>
    </row>
    <row r="51" spans="2:22">
      <c r="S51" s="46"/>
    </row>
    <row r="52" spans="2:22">
      <c r="S52" s="46"/>
    </row>
    <row r="53" spans="2:22">
      <c r="S53" s="46"/>
    </row>
    <row r="54" spans="2:22">
      <c r="S54" s="46"/>
    </row>
    <row r="55" spans="2:22">
      <c r="S55" s="46"/>
    </row>
    <row r="56" spans="2:22" s="119" customFormat="1">
      <c r="B56"/>
      <c r="C56"/>
      <c r="D56"/>
      <c r="E56"/>
      <c r="F56"/>
      <c r="G56"/>
      <c r="H56"/>
      <c r="I56"/>
      <c r="J56"/>
      <c r="M56"/>
      <c r="N56"/>
      <c r="O56"/>
      <c r="P56"/>
      <c r="Q56"/>
      <c r="R56"/>
      <c r="S56" s="46"/>
      <c r="T56"/>
      <c r="U56"/>
      <c r="V56"/>
    </row>
    <row r="57" spans="2:22">
      <c r="B57" s="119"/>
      <c r="C57" s="119"/>
      <c r="D57" s="119"/>
      <c r="E57" s="119"/>
      <c r="F57" s="119"/>
      <c r="G57" s="119"/>
      <c r="H57" s="119"/>
      <c r="I57" s="119"/>
      <c r="J57" s="119"/>
      <c r="S57" s="46"/>
    </row>
    <row r="58" spans="2:22">
      <c r="M58" s="119"/>
      <c r="N58" s="119"/>
      <c r="O58" s="119"/>
      <c r="P58" s="119"/>
      <c r="Q58" s="119"/>
      <c r="R58" s="119"/>
      <c r="S58" s="153"/>
      <c r="T58" s="119"/>
      <c r="U58" s="119"/>
      <c r="V58" s="119"/>
    </row>
    <row r="59" spans="2:22">
      <c r="S59" s="46"/>
    </row>
    <row r="60" spans="2:22">
      <c r="S60" s="46"/>
    </row>
    <row r="61" spans="2:22">
      <c r="S61" s="46"/>
    </row>
    <row r="62" spans="2:22">
      <c r="S62" s="46"/>
    </row>
    <row r="63" spans="2:22">
      <c r="S63" s="46"/>
    </row>
    <row r="64" spans="2:22">
      <c r="S64" s="46"/>
    </row>
    <row r="65" spans="2:22">
      <c r="S65" s="46"/>
    </row>
    <row r="66" spans="2:22">
      <c r="S66" s="46"/>
    </row>
    <row r="67" spans="2:22" s="119" customFormat="1">
      <c r="B67"/>
      <c r="C67"/>
      <c r="D67"/>
      <c r="E67"/>
      <c r="F67"/>
      <c r="G67"/>
      <c r="H67"/>
      <c r="I67"/>
      <c r="J67"/>
      <c r="M67"/>
      <c r="N67"/>
      <c r="O67"/>
      <c r="P67"/>
      <c r="Q67"/>
      <c r="R67"/>
      <c r="S67" s="46"/>
      <c r="T67"/>
      <c r="U67"/>
      <c r="V67"/>
    </row>
    <row r="68" spans="2:22">
      <c r="B68" s="119"/>
      <c r="C68" s="119"/>
      <c r="D68" s="119"/>
      <c r="E68" s="119"/>
      <c r="F68" s="119"/>
      <c r="G68" s="119"/>
      <c r="H68" s="119"/>
      <c r="I68" s="119"/>
      <c r="J68" s="119"/>
      <c r="S68" s="46"/>
    </row>
    <row r="69" spans="2:22">
      <c r="M69" s="119"/>
      <c r="N69" s="119"/>
      <c r="O69" s="119"/>
      <c r="P69" s="119"/>
      <c r="Q69" s="119"/>
      <c r="R69" s="119"/>
      <c r="S69" s="153"/>
      <c r="T69" s="119"/>
      <c r="U69" s="119"/>
      <c r="V69" s="119"/>
    </row>
    <row r="70" spans="2:22">
      <c r="S70" s="46"/>
    </row>
    <row r="71" spans="2:22">
      <c r="S71" s="46"/>
    </row>
    <row r="73" spans="2:22">
      <c r="S73" s="46"/>
    </row>
    <row r="74" spans="2:22">
      <c r="S74" s="46"/>
    </row>
    <row r="75" spans="2:22">
      <c r="K75" s="50"/>
      <c r="L75" s="46"/>
      <c r="S75" s="46"/>
    </row>
    <row r="76" spans="2:22">
      <c r="B76" s="46"/>
      <c r="C76" s="46"/>
      <c r="D76" s="46"/>
      <c r="E76" s="46"/>
      <c r="F76" s="248"/>
      <c r="G76" s="46"/>
      <c r="H76" s="46"/>
      <c r="I76" s="46"/>
      <c r="J76" s="46"/>
      <c r="K76" s="50"/>
      <c r="L76" s="46"/>
      <c r="S76" s="46"/>
    </row>
    <row r="77" spans="2:22">
      <c r="B77" s="46"/>
      <c r="C77" s="46"/>
      <c r="D77" s="46"/>
      <c r="E77" s="46"/>
      <c r="F77" s="248"/>
      <c r="G77" s="46"/>
      <c r="H77" s="46"/>
      <c r="I77" s="46"/>
      <c r="J77" s="46"/>
      <c r="K77" s="50"/>
      <c r="L77" s="46"/>
      <c r="M77" s="46"/>
      <c r="N77" s="46"/>
      <c r="O77" s="46"/>
      <c r="P77" s="46"/>
      <c r="Q77" s="46"/>
      <c r="R77" s="46"/>
      <c r="S77" s="46"/>
    </row>
    <row r="78" spans="2:22">
      <c r="B78" s="46"/>
      <c r="C78" s="46"/>
      <c r="D78" s="46"/>
      <c r="E78" s="46"/>
      <c r="F78" s="248"/>
      <c r="G78" s="46"/>
      <c r="H78" s="46"/>
      <c r="I78" s="46"/>
      <c r="J78" s="46"/>
      <c r="K78" s="46"/>
      <c r="L78" s="46"/>
      <c r="M78" s="46"/>
      <c r="N78" s="46"/>
      <c r="O78" s="46"/>
      <c r="P78" s="46"/>
      <c r="Q78" s="46"/>
      <c r="R78" s="46"/>
      <c r="S78" s="46"/>
    </row>
    <row r="79" spans="2:22">
      <c r="B79" s="46"/>
      <c r="C79" s="46"/>
      <c r="D79" s="46"/>
      <c r="E79" s="46"/>
      <c r="F79" s="46"/>
      <c r="G79" s="46"/>
      <c r="H79" s="46"/>
      <c r="I79" s="46"/>
      <c r="J79" s="46"/>
      <c r="K79" s="46"/>
      <c r="L79" s="46"/>
      <c r="M79" s="46"/>
      <c r="N79" s="46"/>
      <c r="O79" s="46"/>
      <c r="P79" s="46"/>
      <c r="Q79" s="46"/>
      <c r="R79" s="46"/>
      <c r="S79" s="46"/>
    </row>
    <row r="80" spans="2:22">
      <c r="B80" s="46"/>
      <c r="C80" s="46"/>
      <c r="D80" s="46"/>
      <c r="E80" s="46"/>
      <c r="F80" s="46"/>
      <c r="G80" s="46"/>
      <c r="H80" s="46"/>
      <c r="I80" s="46"/>
      <c r="J80" s="46"/>
      <c r="K80" s="46"/>
      <c r="L80" s="46"/>
      <c r="M80" s="46"/>
      <c r="N80" s="46"/>
      <c r="O80" s="46"/>
      <c r="P80" s="46"/>
      <c r="Q80" s="46"/>
      <c r="R80" s="46"/>
      <c r="S80" s="46"/>
    </row>
    <row r="81" spans="2:19">
      <c r="B81" s="46"/>
      <c r="C81" s="46"/>
      <c r="D81" s="46"/>
      <c r="E81" s="46"/>
      <c r="F81" s="46"/>
      <c r="G81" s="46"/>
      <c r="H81" s="46"/>
      <c r="I81" s="46"/>
      <c r="J81" s="46"/>
      <c r="K81" s="46"/>
      <c r="L81" s="46"/>
      <c r="M81" s="46"/>
      <c r="N81" s="46"/>
      <c r="O81" s="46"/>
      <c r="P81" s="46"/>
      <c r="Q81" s="46"/>
      <c r="R81" s="46"/>
      <c r="S81" s="46"/>
    </row>
    <row r="82" spans="2:19">
      <c r="B82" s="46"/>
      <c r="C82" s="46"/>
      <c r="D82" s="46"/>
      <c r="E82" s="46"/>
      <c r="F82" s="46"/>
      <c r="G82" s="46"/>
      <c r="H82" s="46"/>
      <c r="I82" s="46"/>
      <c r="J82" s="46"/>
      <c r="K82" s="46"/>
      <c r="L82" s="46"/>
      <c r="M82" s="46"/>
      <c r="N82" s="46"/>
      <c r="O82" s="46"/>
      <c r="P82" s="46"/>
      <c r="Q82" s="46"/>
      <c r="R82" s="46"/>
      <c r="S82" s="46"/>
    </row>
    <row r="83" spans="2:19">
      <c r="B83" s="46"/>
      <c r="C83" s="46"/>
      <c r="D83" s="46"/>
      <c r="E83" s="46"/>
      <c r="F83" s="46"/>
      <c r="G83" s="46"/>
      <c r="H83" s="46"/>
      <c r="I83" s="46"/>
      <c r="J83" s="46"/>
      <c r="M83" s="46"/>
      <c r="N83" s="46"/>
      <c r="O83" s="46"/>
      <c r="P83" s="46"/>
      <c r="Q83" s="46"/>
      <c r="R83" s="46"/>
      <c r="S83" s="46"/>
    </row>
    <row r="84" spans="2:19">
      <c r="M84" s="46"/>
      <c r="N84" s="46"/>
      <c r="O84" s="46"/>
      <c r="P84" s="46"/>
      <c r="Q84" s="46"/>
      <c r="R84" s="46"/>
      <c r="S84" s="46"/>
    </row>
  </sheetData>
  <mergeCells count="26">
    <mergeCell ref="C28:E28"/>
    <mergeCell ref="F28:G28"/>
    <mergeCell ref="N3:P3"/>
    <mergeCell ref="Q3:S3"/>
    <mergeCell ref="C3:E3"/>
    <mergeCell ref="F3:G3"/>
    <mergeCell ref="H3:I3"/>
    <mergeCell ref="H28:I28"/>
    <mergeCell ref="T3:V3"/>
    <mergeCell ref="U4:U5"/>
    <mergeCell ref="T17:V17"/>
    <mergeCell ref="U18:U19"/>
    <mergeCell ref="M3:M4"/>
    <mergeCell ref="M17:M18"/>
    <mergeCell ref="R4:R5"/>
    <mergeCell ref="O4:O5"/>
    <mergeCell ref="O18:O19"/>
    <mergeCell ref="R18:R19"/>
    <mergeCell ref="N17:P17"/>
    <mergeCell ref="Q17:S17"/>
    <mergeCell ref="Y4:Y5"/>
    <mergeCell ref="AB4:AB5"/>
    <mergeCell ref="X17:Z17"/>
    <mergeCell ref="AA17:AC17"/>
    <mergeCell ref="Y18:Y19"/>
    <mergeCell ref="AB18:AB19"/>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ignoredErrors>
    <ignoredError sqref="B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K38"/>
  <sheetViews>
    <sheetView showGridLines="0" zoomScale="74" zoomScaleNormal="85" workbookViewId="0">
      <pane xSplit="2" topLeftCell="C1" activePane="topRight" state="frozen"/>
      <selection activeCell="N35" sqref="N35"/>
      <selection pane="topRight"/>
    </sheetView>
  </sheetViews>
  <sheetFormatPr baseColWidth="10" defaultColWidth="11.42578125" defaultRowHeight="14.25"/>
  <cols>
    <col min="1" max="1" width="11.42578125" style="40"/>
    <col min="2" max="2" width="68.7109375" style="40" customWidth="1"/>
    <col min="3" max="5" width="15.7109375" style="40" bestFit="1" customWidth="1"/>
    <col min="6" max="7" width="11.42578125" style="40" bestFit="1" customWidth="1"/>
    <col min="8" max="9" width="11.42578125" style="40"/>
    <col min="10" max="10" width="16.7109375" style="40" bestFit="1" customWidth="1"/>
    <col min="11" max="16384" width="11.42578125" style="40"/>
  </cols>
  <sheetData>
    <row r="1" spans="1:11" ht="15">
      <c r="A1" s="132" t="s">
        <v>37</v>
      </c>
    </row>
    <row r="2" spans="1:11" ht="15" thickBot="1"/>
    <row r="3" spans="1:11" customFormat="1" ht="18" customHeight="1">
      <c r="B3" s="643" t="s">
        <v>217</v>
      </c>
      <c r="C3" s="2169" t="s">
        <v>41</v>
      </c>
      <c r="D3" s="2170" t="e">
        <v>#REF!</v>
      </c>
      <c r="E3" s="2171" t="e">
        <v>#REF!</v>
      </c>
      <c r="F3" s="2169" t="s">
        <v>140</v>
      </c>
      <c r="G3" s="2171"/>
      <c r="H3" s="2192" t="s">
        <v>724</v>
      </c>
      <c r="I3" s="2171"/>
      <c r="J3" s="1339" t="s">
        <v>140</v>
      </c>
      <c r="K3" s="40"/>
    </row>
    <row r="4" spans="1:11" customFormat="1" ht="15.75" thickBot="1">
      <c r="B4" s="644" t="s">
        <v>61</v>
      </c>
      <c r="C4" s="117" t="s">
        <v>874</v>
      </c>
      <c r="D4" s="118" t="s">
        <v>811</v>
      </c>
      <c r="E4" s="111" t="s">
        <v>875</v>
      </c>
      <c r="F4" s="645" t="s">
        <v>44</v>
      </c>
      <c r="G4" s="646" t="s">
        <v>45</v>
      </c>
      <c r="H4" s="1246" t="s">
        <v>876</v>
      </c>
      <c r="I4" s="1247" t="s">
        <v>877</v>
      </c>
      <c r="J4" s="1240" t="str">
        <f>+CONCATENATE(I4," / ",H4)</f>
        <v>Dic 25 / Dic 24</v>
      </c>
      <c r="K4" s="40"/>
    </row>
    <row r="5" spans="1:11" customFormat="1" ht="15">
      <c r="B5" s="647" t="s">
        <v>218</v>
      </c>
      <c r="C5" s="648">
        <v>-857694</v>
      </c>
      <c r="D5" s="649">
        <v>-720445</v>
      </c>
      <c r="E5" s="650">
        <v>-773311</v>
      </c>
      <c r="F5" s="651">
        <v>7.3379647301320627E-2</v>
      </c>
      <c r="G5" s="652">
        <v>-9.8383572696089772E-2</v>
      </c>
      <c r="H5" s="649">
        <v>-3943301</v>
      </c>
      <c r="I5" s="650">
        <v>-2873454</v>
      </c>
      <c r="J5" s="1340">
        <v>-0.27130746549654716</v>
      </c>
      <c r="K5" s="40"/>
    </row>
    <row r="6" spans="1:11" customFormat="1" ht="15">
      <c r="B6" s="375" t="s">
        <v>219</v>
      </c>
      <c r="C6" s="332">
        <v>114398</v>
      </c>
      <c r="D6" s="333">
        <v>117527</v>
      </c>
      <c r="E6" s="334">
        <v>127025</v>
      </c>
      <c r="F6" s="138">
        <v>8.0815472189369242E-2</v>
      </c>
      <c r="G6" s="139">
        <v>0.11037780380775897</v>
      </c>
      <c r="H6" s="333">
        <v>423854</v>
      </c>
      <c r="I6" s="334">
        <v>467198</v>
      </c>
      <c r="J6" s="1341">
        <v>0.10226162782467552</v>
      </c>
      <c r="K6" s="40"/>
    </row>
    <row r="7" spans="1:11" s="119" customFormat="1" ht="15.75" thickBot="1">
      <c r="B7" s="653" t="s">
        <v>220</v>
      </c>
      <c r="C7" s="377">
        <v>-743296</v>
      </c>
      <c r="D7" s="376">
        <v>-602918</v>
      </c>
      <c r="E7" s="378">
        <v>-646286</v>
      </c>
      <c r="F7" s="654">
        <v>7.193017956007286E-2</v>
      </c>
      <c r="G7" s="655">
        <v>-0.13051328138453588</v>
      </c>
      <c r="H7" s="376">
        <v>-3519447</v>
      </c>
      <c r="I7" s="378">
        <v>-2406256</v>
      </c>
      <c r="J7" s="1363">
        <v>-0.31629713418045502</v>
      </c>
      <c r="K7" s="40"/>
    </row>
    <row r="8" spans="1:11" customFormat="1" ht="16.5" thickBot="1">
      <c r="B8" s="656" t="s">
        <v>221</v>
      </c>
      <c r="C8" s="364">
        <v>2.0625550392534459E-2</v>
      </c>
      <c r="D8" s="366">
        <v>1.6881707173760949E-2</v>
      </c>
      <c r="E8" s="365">
        <v>1.754202679425531E-2</v>
      </c>
      <c r="F8" s="1361" t="str">
        <f>CONCATENATE(ROUND(E8*10000,0)-ROUND(D8*10000,0)," pbs")</f>
        <v>6 pbs</v>
      </c>
      <c r="G8" s="1362" t="str">
        <f>CONCATENATE(ROUND(E8*10000,0)-ROUND(C8*10000,0)," pbs")</f>
        <v>-31 pbs</v>
      </c>
      <c r="H8" s="366">
        <v>2.4212908330756983E-2</v>
      </c>
      <c r="I8" s="366">
        <v>1.6274033301414664E-2</v>
      </c>
      <c r="J8" s="1364" t="str">
        <f>CONCATENATE(ROUND(I8*10000,0)-ROUND(H8*10000,0)," pbs")</f>
        <v>-79 pbs</v>
      </c>
    </row>
    <row r="9" spans="1:11" ht="29.65" customHeight="1">
      <c r="B9" s="2194" t="s">
        <v>758</v>
      </c>
      <c r="C9" s="2195"/>
      <c r="D9" s="2195"/>
      <c r="E9" s="2195"/>
      <c r="F9" s="2195"/>
      <c r="G9" s="2195"/>
    </row>
    <row r="10" spans="1:11">
      <c r="B10" s="46"/>
      <c r="C10" s="46"/>
      <c r="D10" s="46"/>
      <c r="E10" s="46"/>
      <c r="F10" s="46"/>
      <c r="G10" s="46"/>
    </row>
    <row r="11" spans="1:11" customFormat="1" ht="15">
      <c r="B11" s="168"/>
      <c r="C11" s="147"/>
      <c r="D11" s="147"/>
      <c r="E11" s="147"/>
      <c r="F11" s="46"/>
      <c r="G11" s="46"/>
    </row>
    <row r="12" spans="1:11" customFormat="1" ht="15" hidden="1">
      <c r="B12" s="46"/>
      <c r="C12" s="46"/>
      <c r="D12" s="46"/>
      <c r="E12" s="46"/>
      <c r="F12" s="46"/>
      <c r="G12" s="46"/>
    </row>
    <row r="13" spans="1:11" customFormat="1" ht="15" hidden="1">
      <c r="B13" s="643" t="s">
        <v>222</v>
      </c>
      <c r="C13" s="2169" t="s">
        <v>41</v>
      </c>
      <c r="D13" s="2170" t="e">
        <v>#REF!</v>
      </c>
      <c r="E13" s="2171" t="e">
        <v>#REF!</v>
      </c>
      <c r="F13" s="2169" t="s">
        <v>42</v>
      </c>
      <c r="G13" s="2171" t="s">
        <v>45</v>
      </c>
    </row>
    <row r="14" spans="1:11" ht="15" hidden="1" thickBot="1">
      <c r="B14" s="644" t="s">
        <v>141</v>
      </c>
      <c r="C14" s="335" t="s">
        <v>223</v>
      </c>
      <c r="D14" s="336" t="s">
        <v>224</v>
      </c>
      <c r="E14" s="336" t="s">
        <v>39</v>
      </c>
      <c r="F14" s="645" t="s">
        <v>44</v>
      </c>
      <c r="G14" s="646" t="s">
        <v>45</v>
      </c>
    </row>
    <row r="15" spans="1:11" hidden="1">
      <c r="B15" s="607" t="s">
        <v>225</v>
      </c>
      <c r="C15" s="648">
        <v>-799128.63817552384</v>
      </c>
      <c r="D15" s="649">
        <v>-1267173.3615104556</v>
      </c>
      <c r="E15" s="650">
        <v>-880854.20561832224</v>
      </c>
      <c r="F15" s="651">
        <v>-0.30486685375996658</v>
      </c>
      <c r="G15" s="652">
        <v>0.10226835022379448</v>
      </c>
    </row>
    <row r="16" spans="1:11" hidden="1">
      <c r="B16" s="163" t="s">
        <v>226</v>
      </c>
      <c r="C16" s="332">
        <v>75109</v>
      </c>
      <c r="D16" s="333">
        <v>86709</v>
      </c>
      <c r="E16" s="334">
        <v>95490</v>
      </c>
      <c r="F16" s="138">
        <v>0.10126976438431996</v>
      </c>
      <c r="G16" s="139">
        <v>0.2713523013220786</v>
      </c>
    </row>
    <row r="17" spans="2:7" ht="15" hidden="1" thickBot="1">
      <c r="B17" s="164" t="s">
        <v>227</v>
      </c>
      <c r="C17" s="377">
        <v>-724019.63817552384</v>
      </c>
      <c r="D17" s="376">
        <v>-1180464.3615104556</v>
      </c>
      <c r="E17" s="378">
        <v>-785364.20561832224</v>
      </c>
      <c r="F17" s="654">
        <v>-0.33469892762080972</v>
      </c>
      <c r="G17" s="655">
        <v>8.4727767326010936E-2</v>
      </c>
    </row>
    <row r="18" spans="2:7" ht="15" hidden="1" thickBot="1">
      <c r="B18" s="165" t="s">
        <v>228</v>
      </c>
      <c r="C18" s="364">
        <v>2.0892845725339067E-2</v>
      </c>
      <c r="D18" s="366">
        <v>3.3398211428714034E-2</v>
      </c>
      <c r="E18" s="365">
        <v>2.2799073271777343E-2</v>
      </c>
      <c r="F18" s="166" t="s">
        <v>229</v>
      </c>
      <c r="G18" s="167" t="s">
        <v>230</v>
      </c>
    </row>
    <row r="19" spans="2:7" hidden="1">
      <c r="B19" s="2193" t="s">
        <v>231</v>
      </c>
      <c r="C19" s="2193"/>
      <c r="D19" s="2193"/>
      <c r="E19" s="2193"/>
      <c r="F19" s="2193"/>
      <c r="G19" s="2193"/>
    </row>
    <row r="20" spans="2:7" hidden="1">
      <c r="B20" s="169"/>
      <c r="C20" s="170"/>
      <c r="D20" s="170"/>
      <c r="E20" s="171"/>
      <c r="F20" s="172"/>
      <c r="G20" s="173"/>
    </row>
    <row r="21" spans="2:7" hidden="1">
      <c r="B21" s="169"/>
      <c r="C21" s="170"/>
      <c r="D21" s="170"/>
      <c r="E21" s="171"/>
      <c r="F21" s="172"/>
      <c r="G21" s="173"/>
    </row>
    <row r="22" spans="2:7" hidden="1">
      <c r="B22" s="174"/>
      <c r="C22" s="174"/>
      <c r="D22" s="174"/>
      <c r="E22" s="175"/>
      <c r="F22" s="174"/>
      <c r="G22" s="174"/>
    </row>
    <row r="23" spans="2:7" hidden="1">
      <c r="B23" s="643" t="s">
        <v>232</v>
      </c>
      <c r="C23" s="2169" t="s">
        <v>41</v>
      </c>
      <c r="D23" s="2170" t="e">
        <v>#REF!</v>
      </c>
      <c r="E23" s="2171" t="e">
        <v>#REF!</v>
      </c>
      <c r="F23" s="2169" t="s">
        <v>42</v>
      </c>
      <c r="G23" s="2171" t="s">
        <v>45</v>
      </c>
    </row>
    <row r="24" spans="2:7" ht="15" hidden="1" thickBot="1">
      <c r="B24" s="644" t="s">
        <v>141</v>
      </c>
      <c r="C24" s="335" t="s">
        <v>223</v>
      </c>
      <c r="D24" s="336" t="s">
        <v>224</v>
      </c>
      <c r="E24" s="336" t="s">
        <v>39</v>
      </c>
      <c r="F24" s="289" t="s">
        <v>44</v>
      </c>
      <c r="G24" s="290" t="s">
        <v>45</v>
      </c>
    </row>
    <row r="25" spans="2:7" hidden="1">
      <c r="B25" s="607" t="s">
        <v>225</v>
      </c>
      <c r="C25" s="648">
        <v>-2978.3618244761601</v>
      </c>
      <c r="D25" s="649">
        <v>7010.3615104556084</v>
      </c>
      <c r="E25" s="650">
        <v>-29334.794381677755</v>
      </c>
      <c r="F25" s="651">
        <v>-5.1844909621174819</v>
      </c>
      <c r="G25" s="652">
        <v>8.8493051249195407</v>
      </c>
    </row>
    <row r="26" spans="2:7" hidden="1">
      <c r="B26" s="163" t="s">
        <v>226</v>
      </c>
      <c r="C26" s="332" t="s">
        <v>233</v>
      </c>
      <c r="D26" s="333" t="s">
        <v>233</v>
      </c>
      <c r="E26" s="334" t="s">
        <v>233</v>
      </c>
      <c r="F26" s="138" t="s">
        <v>233</v>
      </c>
      <c r="G26" s="139" t="s">
        <v>233</v>
      </c>
    </row>
    <row r="27" spans="2:7" ht="15" hidden="1" thickBot="1">
      <c r="B27" s="164" t="s">
        <v>227</v>
      </c>
      <c r="C27" s="377">
        <v>-2978.3618244761601</v>
      </c>
      <c r="D27" s="376">
        <v>7010.3615104556084</v>
      </c>
      <c r="E27" s="378">
        <v>-29334.794381677755</v>
      </c>
      <c r="F27" s="654">
        <v>-5.1844909621174819</v>
      </c>
      <c r="G27" s="655">
        <v>8.8493051249195407</v>
      </c>
    </row>
    <row r="28" spans="2:7" ht="15" hidden="1" thickBot="1">
      <c r="B28" s="165" t="s">
        <v>234</v>
      </c>
      <c r="C28" s="364">
        <v>1.8188714496789832E-3</v>
      </c>
      <c r="D28" s="366">
        <v>-7.7990336403869921E-3</v>
      </c>
      <c r="E28" s="365">
        <v>3.8992332778235279E-2</v>
      </c>
      <c r="F28" s="166" t="s">
        <v>235</v>
      </c>
      <c r="G28" s="167" t="s">
        <v>236</v>
      </c>
    </row>
    <row r="29" spans="2:7" hidden="1">
      <c r="B29" s="2193" t="s">
        <v>237</v>
      </c>
      <c r="C29" s="2193"/>
      <c r="D29" s="2193"/>
      <c r="E29" s="2193"/>
      <c r="F29" s="2193"/>
      <c r="G29" s="2193"/>
    </row>
    <row r="30" spans="2:7" hidden="1">
      <c r="B30" s="46"/>
      <c r="C30" s="46"/>
      <c r="D30" s="46"/>
      <c r="E30" s="46"/>
      <c r="F30" s="46"/>
      <c r="G30" s="46"/>
    </row>
    <row r="31" spans="2:7" ht="15">
      <c r="B31" s="77"/>
      <c r="C31" s="77"/>
      <c r="D31" s="77"/>
      <c r="E31" s="77"/>
      <c r="F31" s="77"/>
      <c r="G31" s="77"/>
    </row>
    <row r="32" spans="2:7" ht="15">
      <c r="B32" s="77"/>
      <c r="C32" s="77"/>
      <c r="D32" s="77"/>
      <c r="E32" s="77"/>
      <c r="F32" s="77"/>
      <c r="G32" s="77"/>
    </row>
    <row r="33" spans="2:7" ht="15">
      <c r="B33" s="132"/>
      <c r="C33" s="77"/>
      <c r="D33" s="77"/>
      <c r="E33" s="77"/>
      <c r="F33" s="77"/>
      <c r="G33" s="77"/>
    </row>
    <row r="34" spans="2:7" ht="15">
      <c r="B34" s="77"/>
      <c r="C34" s="77"/>
      <c r="D34" s="77"/>
      <c r="E34" s="77"/>
      <c r="F34" s="77"/>
      <c r="G34" s="77"/>
    </row>
    <row r="35" spans="2:7" ht="15">
      <c r="B35"/>
      <c r="C35" s="77"/>
      <c r="D35" s="77"/>
      <c r="E35" s="77"/>
      <c r="F35" s="77"/>
      <c r="G35" s="77"/>
    </row>
    <row r="36" spans="2:7" ht="15">
      <c r="B36" s="77"/>
      <c r="C36" s="77"/>
      <c r="D36" s="77"/>
      <c r="E36" s="77"/>
      <c r="F36" s="77"/>
      <c r="G36" s="77"/>
    </row>
    <row r="37" spans="2:7" ht="15">
      <c r="B37" s="77"/>
      <c r="C37" s="77"/>
      <c r="D37" s="77"/>
      <c r="E37" s="77"/>
      <c r="F37" s="77"/>
      <c r="G37" s="77"/>
    </row>
    <row r="38" spans="2:7" ht="15">
      <c r="B38" s="77"/>
      <c r="C38" s="77"/>
      <c r="D38" s="77"/>
      <c r="E38" s="77"/>
      <c r="F38" s="77"/>
      <c r="G38" s="77"/>
    </row>
  </sheetData>
  <mergeCells count="10">
    <mergeCell ref="H3:I3"/>
    <mergeCell ref="B19:G19"/>
    <mergeCell ref="C23:E23"/>
    <mergeCell ref="F23:G23"/>
    <mergeCell ref="B29:G29"/>
    <mergeCell ref="C3:E3"/>
    <mergeCell ref="F3:G3"/>
    <mergeCell ref="C13:E13"/>
    <mergeCell ref="F13:G13"/>
    <mergeCell ref="B9:G9"/>
  </mergeCells>
  <hyperlinks>
    <hyperlink ref="A1" location="Índice!A1" display="Volver al índice" xr:uid="{4E6FFC0B-CD14-4980-A502-151B9D46B8AD}"/>
  </hyperlinks>
  <pageMargins left="0.7" right="0.7" top="0.75" bottom="0.75" header="0.3" footer="0.3"/>
  <pageSetup orientation="portrait" horizontalDpi="4294967293" verticalDpi="1200" r:id="rId1"/>
  <headerFooter>
    <oddFooter>&amp;C_x000D_&amp;1#&amp;"Calibri"&amp;8&amp;K0000FF Datos elaborados por BCP para uso Interno</oddFooter>
  </headerFooter>
  <ignoredErrors>
    <ignoredError sqref="B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J52"/>
  <sheetViews>
    <sheetView showGridLines="0" zoomScale="71" zoomScaleNormal="50" workbookViewId="0">
      <pane xSplit="2" topLeftCell="F1" activePane="topRight" state="frozen"/>
      <selection activeCell="F74" sqref="F74"/>
      <selection pane="topRight"/>
    </sheetView>
  </sheetViews>
  <sheetFormatPr baseColWidth="10" defaultColWidth="11.42578125" defaultRowHeight="14.25"/>
  <cols>
    <col min="1" max="1" width="11.42578125" style="40"/>
    <col min="2" max="2" width="40.5703125" style="40" customWidth="1"/>
    <col min="3" max="4" width="13" style="40" bestFit="1" customWidth="1"/>
    <col min="5" max="5" width="12.42578125" style="40" bestFit="1" customWidth="1"/>
    <col min="6" max="6" width="12.28515625" style="40" bestFit="1" customWidth="1"/>
    <col min="7" max="7" width="9.42578125" style="40" bestFit="1" customWidth="1"/>
    <col min="8" max="9" width="11.42578125" style="40"/>
    <col min="10" max="10" width="17.28515625" style="40" customWidth="1"/>
    <col min="11" max="16384" width="11.42578125" style="40"/>
  </cols>
  <sheetData>
    <row r="1" spans="1:10" ht="15">
      <c r="A1" s="132" t="s">
        <v>37</v>
      </c>
    </row>
    <row r="2" spans="1:10" ht="15.75" thickBot="1">
      <c r="A2" s="132"/>
    </row>
    <row r="3" spans="1:10" ht="15">
      <c r="A3" s="132"/>
      <c r="B3" s="472" t="s">
        <v>558</v>
      </c>
      <c r="C3" s="2137" t="s">
        <v>722</v>
      </c>
      <c r="D3" s="2200"/>
      <c r="E3" s="2200"/>
      <c r="F3" s="2137" t="s">
        <v>42</v>
      </c>
      <c r="G3" s="2139"/>
      <c r="H3" s="2192" t="s">
        <v>43</v>
      </c>
      <c r="I3" s="2171"/>
      <c r="J3" s="1297" t="s">
        <v>42</v>
      </c>
    </row>
    <row r="4" spans="1:10" ht="15.75" thickBot="1">
      <c r="A4" s="132"/>
      <c r="B4" s="1325" t="s">
        <v>723</v>
      </c>
      <c r="C4" s="657" t="s">
        <v>874</v>
      </c>
      <c r="D4" s="1326" t="s">
        <v>811</v>
      </c>
      <c r="E4" s="1326" t="s">
        <v>875</v>
      </c>
      <c r="F4" s="657" t="s">
        <v>44</v>
      </c>
      <c r="G4" s="1326" t="s">
        <v>45</v>
      </c>
      <c r="H4" s="1246" t="s">
        <v>876</v>
      </c>
      <c r="I4" s="1247" t="s">
        <v>877</v>
      </c>
      <c r="J4" s="302" t="str">
        <f>+CONCATENATE(I4," / ",H4)</f>
        <v>Dic 25 / Dic 24</v>
      </c>
    </row>
    <row r="5" spans="1:10" ht="15">
      <c r="A5" s="132"/>
      <c r="B5" s="517" t="s">
        <v>728</v>
      </c>
      <c r="C5" s="1665">
        <v>1358569</v>
      </c>
      <c r="D5" s="1666">
        <v>1457604</v>
      </c>
      <c r="E5" s="1666">
        <v>1545026</v>
      </c>
      <c r="F5" s="1500">
        <v>5.997650939486987E-2</v>
      </c>
      <c r="G5" s="1667">
        <v>0.13724514544347777</v>
      </c>
      <c r="H5" s="1666">
        <v>5119754.5999999996</v>
      </c>
      <c r="I5" s="1666">
        <v>5742037</v>
      </c>
      <c r="J5" s="1668">
        <v>0.12154535688097257</v>
      </c>
    </row>
    <row r="6" spans="1:10" ht="15.75" thickBot="1">
      <c r="A6" s="132"/>
      <c r="B6" s="1662" t="s">
        <v>729</v>
      </c>
      <c r="C6" s="1669">
        <v>224164</v>
      </c>
      <c r="D6" s="1670">
        <v>196587</v>
      </c>
      <c r="E6" s="1670">
        <v>254473</v>
      </c>
      <c r="F6" s="1506">
        <v>0.29445487239746271</v>
      </c>
      <c r="G6" s="1671">
        <v>0.13520904337895479</v>
      </c>
      <c r="H6" s="1670">
        <v>992211</v>
      </c>
      <c r="I6" s="1670">
        <v>1079242</v>
      </c>
      <c r="J6" s="1672">
        <v>8.7714205950145674E-2</v>
      </c>
    </row>
    <row r="7" spans="1:10" ht="15.75" thickBot="1">
      <c r="A7" s="132"/>
      <c r="B7" s="998" t="s">
        <v>737</v>
      </c>
      <c r="C7" s="1673">
        <v>1582733</v>
      </c>
      <c r="D7" s="1674">
        <v>1654191</v>
      </c>
      <c r="E7" s="1674">
        <v>1799499</v>
      </c>
      <c r="F7" s="1675">
        <v>8.7842335014517658E-2</v>
      </c>
      <c r="G7" s="1676">
        <v>0.13695677034597753</v>
      </c>
      <c r="H7" s="1674">
        <v>6111965.5999999996</v>
      </c>
      <c r="I7" s="1674">
        <v>6821279</v>
      </c>
      <c r="J7" s="1677">
        <v>0.1160532382577546</v>
      </c>
    </row>
    <row r="8" spans="1:10" ht="15">
      <c r="A8" s="132"/>
      <c r="B8" s="2201"/>
      <c r="C8" s="2201"/>
      <c r="D8" s="2201"/>
      <c r="E8" s="2201"/>
      <c r="F8" s="2201"/>
      <c r="G8" s="2201"/>
      <c r="H8" s="46"/>
      <c r="I8" s="46"/>
      <c r="J8" s="46"/>
    </row>
    <row r="9" spans="1:10" ht="15" thickBot="1">
      <c r="B9" s="130"/>
      <c r="C9" s="130"/>
      <c r="D9" s="130"/>
      <c r="E9" s="130"/>
      <c r="F9" s="130"/>
      <c r="G9" s="130"/>
      <c r="H9" s="130"/>
      <c r="I9" s="130"/>
      <c r="J9" s="130"/>
    </row>
    <row r="10" spans="1:10" ht="15">
      <c r="B10" s="472" t="s">
        <v>870</v>
      </c>
      <c r="C10" s="2137" t="s">
        <v>41</v>
      </c>
      <c r="D10" s="2138"/>
      <c r="E10" s="2138"/>
      <c r="F10" s="2137" t="s">
        <v>42</v>
      </c>
      <c r="G10" s="2139"/>
      <c r="H10" s="2192" t="s">
        <v>43</v>
      </c>
      <c r="I10" s="2171"/>
      <c r="J10" s="1297" t="s">
        <v>42</v>
      </c>
    </row>
    <row r="11" spans="1:10" ht="15" thickBot="1">
      <c r="B11" s="1325" t="s">
        <v>723</v>
      </c>
      <c r="C11" s="657" t="str">
        <f>C4</f>
        <v>4T24</v>
      </c>
      <c r="D11" s="1313" t="str">
        <f>D4</f>
        <v>3T25</v>
      </c>
      <c r="E11" s="1313" t="str">
        <f>E4</f>
        <v>4T25</v>
      </c>
      <c r="F11" s="657" t="s">
        <v>44</v>
      </c>
      <c r="G11" s="658" t="s">
        <v>45</v>
      </c>
      <c r="H11" s="1246" t="str">
        <f>H4</f>
        <v>Dic 24</v>
      </c>
      <c r="I11" s="1247" t="str">
        <f>I4</f>
        <v>Dic 25</v>
      </c>
      <c r="J11" s="302" t="str">
        <f>+CONCATENATE(I11," / ",H11)</f>
        <v>Dic 25 / Dic 24</v>
      </c>
    </row>
    <row r="12" spans="1:10">
      <c r="B12" s="517" t="s">
        <v>238</v>
      </c>
      <c r="C12" s="1665">
        <v>973339</v>
      </c>
      <c r="D12" s="1678">
        <v>1063032</v>
      </c>
      <c r="E12" s="1678">
        <v>1118110</v>
      </c>
      <c r="F12" s="1500">
        <v>5.1812174986265669E-2</v>
      </c>
      <c r="G12" s="1667">
        <v>0.14873646283566155</v>
      </c>
      <c r="H12" s="1307">
        <v>3759950</v>
      </c>
      <c r="I12" s="1307">
        <v>4199719</v>
      </c>
      <c r="J12" s="1308">
        <v>0.1169613957632416</v>
      </c>
    </row>
    <row r="13" spans="1:10" ht="15" thickBot="1">
      <c r="B13" s="1662" t="s">
        <v>239</v>
      </c>
      <c r="C13" s="1669">
        <v>385230</v>
      </c>
      <c r="D13" s="1679">
        <v>394572</v>
      </c>
      <c r="E13" s="1679">
        <v>426916</v>
      </c>
      <c r="F13" s="1506">
        <v>8.1972364992954461E-2</v>
      </c>
      <c r="G13" s="1671">
        <v>0.10821067933442352</v>
      </c>
      <c r="H13" s="1317">
        <v>1359805</v>
      </c>
      <c r="I13" s="1317">
        <v>1542318</v>
      </c>
      <c r="J13" s="1318">
        <v>0.13421998007067182</v>
      </c>
    </row>
    <row r="14" spans="1:10" ht="15" thickBot="1">
      <c r="B14" s="998" t="s">
        <v>240</v>
      </c>
      <c r="C14" s="1673">
        <v>1358569</v>
      </c>
      <c r="D14" s="1674">
        <v>1457604</v>
      </c>
      <c r="E14" s="1674">
        <v>1545026</v>
      </c>
      <c r="F14" s="1675">
        <v>5.997650939486987E-2</v>
      </c>
      <c r="G14" s="1676">
        <v>0.13724514544347777</v>
      </c>
      <c r="H14" s="1319">
        <v>5119755</v>
      </c>
      <c r="I14" s="1319">
        <v>5742037</v>
      </c>
      <c r="J14" s="1320">
        <v>0.12154526925604836</v>
      </c>
    </row>
    <row r="15" spans="1:10" ht="22.15" customHeight="1">
      <c r="B15" s="2198" t="s">
        <v>871</v>
      </c>
      <c r="C15" s="2198"/>
      <c r="D15" s="2198"/>
      <c r="E15" s="2198"/>
      <c r="F15" s="2198"/>
      <c r="G15" s="2198"/>
      <c r="H15" s="46"/>
      <c r="I15" s="130"/>
      <c r="J15" s="130"/>
    </row>
    <row r="16" spans="1:10">
      <c r="B16" s="2199"/>
      <c r="C16" s="2199"/>
      <c r="D16" s="2199"/>
      <c r="E16" s="2199"/>
      <c r="F16" s="2199"/>
      <c r="G16" s="2199"/>
      <c r="H16" s="46"/>
      <c r="I16" s="130"/>
      <c r="J16" s="130"/>
    </row>
    <row r="17" spans="2:10" ht="15" thickBot="1">
      <c r="B17" s="473"/>
      <c r="C17" s="1680"/>
      <c r="D17" s="1680"/>
      <c r="E17" s="1680"/>
      <c r="F17" s="1681"/>
      <c r="G17" s="1681"/>
      <c r="H17" s="46"/>
      <c r="I17" s="130"/>
      <c r="J17" s="130"/>
    </row>
    <row r="18" spans="2:10">
      <c r="B18" s="472" t="s">
        <v>676</v>
      </c>
      <c r="C18" s="2137" t="s">
        <v>41</v>
      </c>
      <c r="D18" s="2138"/>
      <c r="E18" s="2138"/>
      <c r="F18" s="2137" t="s">
        <v>42</v>
      </c>
      <c r="G18" s="2139"/>
      <c r="H18" s="2192" t="s">
        <v>43</v>
      </c>
      <c r="I18" s="2171"/>
      <c r="J18" s="1297" t="s">
        <v>42</v>
      </c>
    </row>
    <row r="19" spans="2:10" ht="15" thickBot="1">
      <c r="B19" s="1031" t="s">
        <v>677</v>
      </c>
      <c r="C19" s="657" t="str">
        <f>C4</f>
        <v>4T24</v>
      </c>
      <c r="D19" s="1313" t="str">
        <f>D4</f>
        <v>3T25</v>
      </c>
      <c r="E19" s="1313" t="str">
        <f>E4</f>
        <v>4T25</v>
      </c>
      <c r="F19" s="657" t="s">
        <v>44</v>
      </c>
      <c r="G19" s="658" t="s">
        <v>45</v>
      </c>
      <c r="H19" s="1246" t="str">
        <f>H4</f>
        <v>Dic 24</v>
      </c>
      <c r="I19" s="1247" t="str">
        <f>I4</f>
        <v>Dic 25</v>
      </c>
      <c r="J19" s="302" t="str">
        <f>+CONCATENATE(I19," / ",H19)</f>
        <v>Dic 25 / Dic 24</v>
      </c>
    </row>
    <row r="20" spans="2:10" ht="15">
      <c r="B20" s="517" t="s">
        <v>834</v>
      </c>
      <c r="C20" s="1665">
        <v>809060</v>
      </c>
      <c r="D20" s="1678">
        <v>873187</v>
      </c>
      <c r="E20" s="1678">
        <v>924682</v>
      </c>
      <c r="F20" s="1500">
        <v>5.897362191603861E-2</v>
      </c>
      <c r="G20" s="1667">
        <v>0.14290905495266104</v>
      </c>
      <c r="H20" s="1307">
        <v>3060101</v>
      </c>
      <c r="I20" s="1307">
        <v>3483016</v>
      </c>
      <c r="J20" s="1308">
        <v>0.13820295473907551</v>
      </c>
    </row>
    <row r="21" spans="2:10" ht="15">
      <c r="B21" s="516" t="s">
        <v>835</v>
      </c>
      <c r="C21" s="996">
        <v>14197</v>
      </c>
      <c r="D21" s="997">
        <v>10244</v>
      </c>
      <c r="E21" s="997">
        <v>14535</v>
      </c>
      <c r="F21" s="1503">
        <v>0.41887934400624749</v>
      </c>
      <c r="G21" s="1682">
        <v>2.3807846728181925E-2</v>
      </c>
      <c r="H21" s="1038">
        <v>68560</v>
      </c>
      <c r="I21" s="1038">
        <v>52175</v>
      </c>
      <c r="J21" s="1309">
        <v>-0.23898774795799305</v>
      </c>
    </row>
    <row r="22" spans="2:10">
      <c r="B22" s="516" t="s">
        <v>40</v>
      </c>
      <c r="C22" s="996">
        <v>24108</v>
      </c>
      <c r="D22" s="997">
        <v>28873</v>
      </c>
      <c r="E22" s="997">
        <v>31596</v>
      </c>
      <c r="F22" s="1503">
        <v>9.430956256710421E-2</v>
      </c>
      <c r="G22" s="1682">
        <v>0.31060228969636627</v>
      </c>
      <c r="H22" s="1038">
        <v>88466</v>
      </c>
      <c r="I22" s="1038">
        <v>116441</v>
      </c>
      <c r="J22" s="1309">
        <v>0.31622318178735331</v>
      </c>
    </row>
    <row r="23" spans="2:10">
      <c r="B23" s="516" t="s">
        <v>133</v>
      </c>
      <c r="C23" s="996">
        <v>11356</v>
      </c>
      <c r="D23" s="997">
        <v>14314</v>
      </c>
      <c r="E23" s="997">
        <v>16744</v>
      </c>
      <c r="F23" s="1503">
        <v>0.16976386754226636</v>
      </c>
      <c r="G23" s="1682">
        <v>0.47446283902782671</v>
      </c>
      <c r="H23" s="1038">
        <v>45982</v>
      </c>
      <c r="I23" s="1038">
        <v>52579</v>
      </c>
      <c r="J23" s="1309">
        <v>0.14346918359358019</v>
      </c>
    </row>
    <row r="24" spans="2:10">
      <c r="B24" s="516" t="s">
        <v>242</v>
      </c>
      <c r="C24" s="996">
        <v>-3113.5</v>
      </c>
      <c r="D24" s="997">
        <v>-5123</v>
      </c>
      <c r="E24" s="997">
        <v>-4033</v>
      </c>
      <c r="F24" s="1503">
        <v>-0.21276595744680848</v>
      </c>
      <c r="G24" s="1682">
        <v>0.29532680263369193</v>
      </c>
      <c r="H24" s="1038">
        <v>-12019.5</v>
      </c>
      <c r="I24" s="1038">
        <v>-19199</v>
      </c>
      <c r="J24" s="1309">
        <v>0.59732102000915188</v>
      </c>
    </row>
    <row r="25" spans="2:10">
      <c r="B25" s="516" t="s">
        <v>243</v>
      </c>
      <c r="C25" s="996">
        <v>88101.5</v>
      </c>
      <c r="D25" s="997">
        <v>95006</v>
      </c>
      <c r="E25" s="997">
        <v>97023</v>
      </c>
      <c r="F25" s="1503">
        <v>2.1230238090225839E-2</v>
      </c>
      <c r="G25" s="1682">
        <v>0.1012638831347934</v>
      </c>
      <c r="H25" s="1038">
        <v>372479.9</v>
      </c>
      <c r="I25" s="1038">
        <v>383334</v>
      </c>
      <c r="J25" s="1309">
        <v>2.9140095881683648E-2</v>
      </c>
    </row>
    <row r="26" spans="2:10">
      <c r="B26" s="516" t="s">
        <v>138</v>
      </c>
      <c r="C26" s="996">
        <v>15170</v>
      </c>
      <c r="D26" s="997">
        <v>12615</v>
      </c>
      <c r="E26" s="997">
        <v>13992</v>
      </c>
      <c r="F26" s="1503">
        <v>0.10915576694411411</v>
      </c>
      <c r="G26" s="1682">
        <v>-7.7653263019116681E-2</v>
      </c>
      <c r="H26" s="1038">
        <v>63477</v>
      </c>
      <c r="I26" s="1038">
        <v>53274</v>
      </c>
      <c r="J26" s="1309">
        <v>-0.16073538446996549</v>
      </c>
    </row>
    <row r="27" spans="2:10">
      <c r="B27" s="516" t="s">
        <v>244</v>
      </c>
      <c r="C27" s="996">
        <v>131199.5</v>
      </c>
      <c r="D27" s="997">
        <v>148115</v>
      </c>
      <c r="E27" s="997">
        <v>153872</v>
      </c>
      <c r="F27" s="1503">
        <v>3.8868446814974922E-2</v>
      </c>
      <c r="G27" s="1682">
        <v>0.17280934759659905</v>
      </c>
      <c r="H27" s="1038">
        <v>554485.5</v>
      </c>
      <c r="I27" s="1038">
        <v>572548</v>
      </c>
      <c r="J27" s="1309">
        <v>3.2575243175881008E-2</v>
      </c>
    </row>
    <row r="28" spans="2:10" ht="15.75" thickBot="1">
      <c r="B28" s="1662" t="s">
        <v>833</v>
      </c>
      <c r="C28" s="1669">
        <v>-116739.5</v>
      </c>
      <c r="D28" s="1679">
        <v>-114199</v>
      </c>
      <c r="E28" s="1679">
        <v>-130301</v>
      </c>
      <c r="F28" s="1506">
        <v>0.14099948335799795</v>
      </c>
      <c r="G28" s="1671">
        <v>0.11616890598297913</v>
      </c>
      <c r="H28" s="1038">
        <v>-481581.9</v>
      </c>
      <c r="I28" s="1038">
        <v>-494449</v>
      </c>
      <c r="J28" s="1309">
        <v>2.6718404491530956E-2</v>
      </c>
    </row>
    <row r="29" spans="2:10" ht="15" thickBot="1">
      <c r="B29" s="998" t="s">
        <v>245</v>
      </c>
      <c r="C29" s="1673">
        <v>973339</v>
      </c>
      <c r="D29" s="1674">
        <v>1063032</v>
      </c>
      <c r="E29" s="1674">
        <v>1118110</v>
      </c>
      <c r="F29" s="1675">
        <v>5.1812174986265669E-2</v>
      </c>
      <c r="G29" s="1676">
        <v>0.14873646283566155</v>
      </c>
      <c r="H29" s="1042">
        <v>3759950.0000000005</v>
      </c>
      <c r="I29" s="1042">
        <v>4199719</v>
      </c>
      <c r="J29" s="1310">
        <v>0.11696139576324138</v>
      </c>
    </row>
    <row r="30" spans="2:10" ht="31.5" customHeight="1">
      <c r="B30" s="2198" t="s">
        <v>753</v>
      </c>
      <c r="C30" s="2198"/>
      <c r="D30" s="2198"/>
      <c r="E30" s="2198"/>
      <c r="F30" s="2198"/>
      <c r="G30" s="2198"/>
      <c r="H30" s="2198"/>
      <c r="I30" s="2198"/>
      <c r="J30" s="2198"/>
    </row>
    <row r="31" spans="2:10" s="1150" customFormat="1" ht="28.9" customHeight="1">
      <c r="B31" s="2199" t="s">
        <v>754</v>
      </c>
      <c r="C31" s="2199"/>
      <c r="D31" s="2199"/>
      <c r="E31" s="2199"/>
      <c r="F31" s="2199"/>
      <c r="G31" s="2199"/>
      <c r="H31" s="2199"/>
      <c r="I31" s="2199"/>
      <c r="J31" s="2199"/>
    </row>
    <row r="32" spans="2:10">
      <c r="B32" s="1185" t="s">
        <v>755</v>
      </c>
      <c r="C32" s="1683"/>
      <c r="D32" s="1683"/>
      <c r="E32" s="1683"/>
      <c r="F32" s="1684"/>
      <c r="G32" s="1684"/>
      <c r="H32" s="1185"/>
      <c r="I32" s="1185"/>
      <c r="J32" s="1185"/>
    </row>
    <row r="33" spans="2:10" customFormat="1" ht="15.75" thickBot="1">
      <c r="B33" s="46"/>
      <c r="C33" s="46"/>
      <c r="D33" s="46"/>
      <c r="E33" s="46"/>
      <c r="F33" s="46"/>
      <c r="G33" s="46"/>
    </row>
    <row r="34" spans="2:10">
      <c r="B34" s="1685" t="s">
        <v>246</v>
      </c>
      <c r="C34" s="1686"/>
      <c r="D34" s="1686" t="s">
        <v>41</v>
      </c>
      <c r="E34" s="1687"/>
      <c r="F34" s="2196" t="s">
        <v>42</v>
      </c>
      <c r="G34" s="2197"/>
      <c r="H34" s="2192" t="s">
        <v>43</v>
      </c>
      <c r="I34" s="2171"/>
      <c r="J34" s="1297" t="s">
        <v>42</v>
      </c>
    </row>
    <row r="35" spans="2:10" ht="15" thickBot="1">
      <c r="B35" s="1688" t="s">
        <v>678</v>
      </c>
      <c r="C35" s="657" t="str">
        <f>C4</f>
        <v>4T24</v>
      </c>
      <c r="D35" s="1326" t="str">
        <f>D4</f>
        <v>3T25</v>
      </c>
      <c r="E35" s="1326" t="str">
        <f>E4</f>
        <v>4T25</v>
      </c>
      <c r="F35" s="1071" t="s">
        <v>44</v>
      </c>
      <c r="G35" s="1094" t="s">
        <v>45</v>
      </c>
      <c r="H35" s="1246" t="str">
        <f>H4</f>
        <v>Dic 24</v>
      </c>
      <c r="I35" s="1247" t="str">
        <f>I4</f>
        <v>Dic 25</v>
      </c>
      <c r="J35" s="302" t="str">
        <f>+CONCATENATE(I35," / ",H35)</f>
        <v>Dic 25 / Dic 24</v>
      </c>
    </row>
    <row r="36" spans="2:10" ht="15">
      <c r="B36" s="1689" t="s">
        <v>777</v>
      </c>
      <c r="C36" s="1690">
        <v>285.59898504655916</v>
      </c>
      <c r="D36" s="1691">
        <v>271.03213700181038</v>
      </c>
      <c r="E36" s="1692">
        <v>293.18481793482221</v>
      </c>
      <c r="F36" s="461">
        <v>8.1734517456370392E-2</v>
      </c>
      <c r="G36" s="462">
        <v>2.656113391658721E-2</v>
      </c>
      <c r="H36" s="1307">
        <v>1120.5471256964329</v>
      </c>
      <c r="I36" s="1307">
        <v>1133.9146182921347</v>
      </c>
      <c r="J36" s="1308">
        <v>1.1929433657146493E-2</v>
      </c>
    </row>
    <row r="37" spans="2:10" ht="15">
      <c r="B37" s="1689" t="s">
        <v>778</v>
      </c>
      <c r="C37" s="1690">
        <v>112.9614023549285</v>
      </c>
      <c r="D37" s="1691">
        <v>164.46412081654557</v>
      </c>
      <c r="E37" s="1692">
        <v>187.42212443982959</v>
      </c>
      <c r="F37" s="1102">
        <v>0.13959277871246423</v>
      </c>
      <c r="G37" s="1103">
        <v>0.65916959715977153</v>
      </c>
      <c r="H37" s="1038">
        <v>331.17923298748769</v>
      </c>
      <c r="I37" s="1038">
        <v>604.26050616429666</v>
      </c>
      <c r="J37" s="1309">
        <v>0.82457245496164999</v>
      </c>
    </row>
    <row r="38" spans="2:10" ht="15">
      <c r="B38" s="1689" t="s">
        <v>779</v>
      </c>
      <c r="C38" s="1690">
        <v>188.88388826799999</v>
      </c>
      <c r="D38" s="1691">
        <v>204.30370507800001</v>
      </c>
      <c r="E38" s="1692">
        <v>200.60343007199998</v>
      </c>
      <c r="F38" s="1102">
        <v>-1.8111639260713908E-2</v>
      </c>
      <c r="G38" s="1103">
        <v>6.2046275685364805E-2</v>
      </c>
      <c r="H38" s="1038">
        <v>756.38149294000004</v>
      </c>
      <c r="I38" s="1038">
        <v>802.67270513599999</v>
      </c>
      <c r="J38" s="1309">
        <v>6.1200878958671101E-2</v>
      </c>
    </row>
    <row r="39" spans="2:10" ht="15">
      <c r="B39" s="1693" t="s">
        <v>780</v>
      </c>
      <c r="C39" s="1690">
        <v>97.74669993400002</v>
      </c>
      <c r="D39" s="1691">
        <v>102.77183274200002</v>
      </c>
      <c r="E39" s="1692">
        <v>97.61123986299998</v>
      </c>
      <c r="F39" s="1102">
        <v>-5.0214078520476213E-2</v>
      </c>
      <c r="G39" s="1103">
        <v>-1.3858275634011097E-3</v>
      </c>
      <c r="H39" s="1038">
        <v>384.32871127500005</v>
      </c>
      <c r="I39" s="1038">
        <v>402.07661898200001</v>
      </c>
      <c r="J39" s="1309">
        <v>4.6178979572256695E-2</v>
      </c>
    </row>
    <row r="40" spans="2:10">
      <c r="B40" s="1689" t="s">
        <v>247</v>
      </c>
      <c r="C40" s="1690">
        <v>55.064096685999992</v>
      </c>
      <c r="D40" s="1691">
        <v>53.585921751000001</v>
      </c>
      <c r="E40" s="1692">
        <v>56.156038536999993</v>
      </c>
      <c r="F40" s="1102">
        <v>4.7962537584828047E-2</v>
      </c>
      <c r="G40" s="1103">
        <v>1.9830377990703196E-2</v>
      </c>
      <c r="H40" s="1038">
        <v>223.941194282</v>
      </c>
      <c r="I40" s="1038">
        <v>218.87301969199999</v>
      </c>
      <c r="J40" s="1309">
        <v>-2.2631720824074275E-2</v>
      </c>
    </row>
    <row r="41" spans="2:10">
      <c r="B41" s="1689" t="s">
        <v>248</v>
      </c>
      <c r="C41" s="1690">
        <v>35.05301395</v>
      </c>
      <c r="D41" s="1691">
        <v>34.732642370000001</v>
      </c>
      <c r="E41" s="1692">
        <v>49.007076179999999</v>
      </c>
      <c r="F41" s="1102">
        <v>0.41098035841722802</v>
      </c>
      <c r="G41" s="1103">
        <v>0.39808451991900684</v>
      </c>
      <c r="H41" s="1038">
        <v>137.32392758000003</v>
      </c>
      <c r="I41" s="1038">
        <v>171.40265433000002</v>
      </c>
      <c r="J41" s="1309">
        <v>0.24816306488282547</v>
      </c>
    </row>
    <row r="42" spans="2:10">
      <c r="B42" s="1689" t="s">
        <v>249</v>
      </c>
      <c r="C42" s="1690">
        <v>19.366139520000004</v>
      </c>
      <c r="D42" s="1691">
        <v>19.173217799</v>
      </c>
      <c r="E42" s="1692">
        <v>19.307652526000002</v>
      </c>
      <c r="F42" s="1102">
        <v>7.0115892078905784E-3</v>
      </c>
      <c r="G42" s="1103">
        <v>-3.020064682462964E-3</v>
      </c>
      <c r="H42" s="1038">
        <v>59.060661762999999</v>
      </c>
      <c r="I42" s="1038">
        <v>73.201378384000009</v>
      </c>
      <c r="J42" s="1309">
        <v>0.23942699250042621</v>
      </c>
    </row>
    <row r="43" spans="2:10" ht="15.75" thickBot="1">
      <c r="B43" s="1689" t="s">
        <v>781</v>
      </c>
      <c r="C43" s="1690">
        <v>14.393263753512084</v>
      </c>
      <c r="D43" s="1691">
        <v>23.126600512644032</v>
      </c>
      <c r="E43" s="1692">
        <v>20.915468280348392</v>
      </c>
      <c r="F43" s="1102">
        <v>-9.7415360033742626E-2</v>
      </c>
      <c r="G43" s="1103">
        <v>0.45105256456530984</v>
      </c>
      <c r="H43" s="1038">
        <v>47.64812966507877</v>
      </c>
      <c r="I43" s="1038">
        <v>76.156579661568614</v>
      </c>
      <c r="J43" s="1309">
        <v>0.59831204701794705</v>
      </c>
    </row>
    <row r="44" spans="2:10" ht="15" thickBot="1">
      <c r="B44" s="1694" t="s">
        <v>137</v>
      </c>
      <c r="C44" s="1695">
        <v>809.05944853300002</v>
      </c>
      <c r="D44" s="1696">
        <v>873.19017807099999</v>
      </c>
      <c r="E44" s="1697">
        <v>924.20784783300007</v>
      </c>
      <c r="F44" s="1698">
        <v>5.897362191603861E-2</v>
      </c>
      <c r="G44" s="1699">
        <v>0.14290905495266104</v>
      </c>
      <c r="H44" s="1042">
        <v>3060.4104761889994</v>
      </c>
      <c r="I44" s="1042">
        <v>3482.5580806420003</v>
      </c>
      <c r="J44" s="1310">
        <v>0.13793823009607631</v>
      </c>
    </row>
    <row r="45" spans="2:10">
      <c r="B45" s="1705" t="s">
        <v>250</v>
      </c>
      <c r="C45" s="1639"/>
      <c r="D45" s="1639"/>
      <c r="E45" s="1639"/>
      <c r="F45" s="1639"/>
      <c r="G45" s="1639"/>
      <c r="H45" s="46"/>
    </row>
    <row r="46" spans="2:10" ht="48" customHeight="1">
      <c r="B46" s="2125" t="s">
        <v>756</v>
      </c>
      <c r="C46" s="2125"/>
      <c r="D46" s="2125"/>
      <c r="E46" s="2125"/>
      <c r="F46" s="2125"/>
      <c r="G46" s="2125"/>
      <c r="H46" s="46"/>
    </row>
    <row r="47" spans="2:10" ht="48.6" customHeight="1">
      <c r="B47" s="2125" t="s">
        <v>757</v>
      </c>
      <c r="C47" s="2125"/>
      <c r="D47" s="2125"/>
      <c r="E47" s="2125"/>
      <c r="F47" s="2125"/>
      <c r="G47" s="2125"/>
      <c r="H47" s="46"/>
    </row>
    <row r="48" spans="2:10">
      <c r="B48" s="1705" t="s">
        <v>679</v>
      </c>
      <c r="C48" s="1639"/>
      <c r="D48" s="1639"/>
      <c r="E48" s="1639"/>
      <c r="F48" s="1639"/>
      <c r="G48" s="1639"/>
      <c r="H48" s="46"/>
    </row>
    <row r="49" spans="2:8">
      <c r="B49" s="1705" t="s">
        <v>680</v>
      </c>
      <c r="C49" s="1639"/>
      <c r="D49" s="1639"/>
      <c r="E49" s="1639"/>
      <c r="F49" s="1639"/>
      <c r="G49" s="1639"/>
      <c r="H49" s="46"/>
    </row>
    <row r="50" spans="2:8">
      <c r="B50" s="1705" t="s">
        <v>788</v>
      </c>
      <c r="C50" s="1711"/>
      <c r="D50" s="1711"/>
      <c r="E50" s="1711"/>
      <c r="F50" s="1711"/>
      <c r="G50" s="1711"/>
    </row>
    <row r="51" spans="2:8">
      <c r="B51" s="1712"/>
      <c r="C51" s="1711"/>
      <c r="D51" s="1711"/>
      <c r="E51" s="1711"/>
      <c r="F51" s="1711"/>
      <c r="G51" s="1711"/>
    </row>
    <row r="52" spans="2:8">
      <c r="B52" s="1711"/>
      <c r="C52" s="1711"/>
      <c r="D52" s="1711"/>
      <c r="E52" s="1711"/>
      <c r="F52" s="1711"/>
      <c r="G52" s="1711"/>
    </row>
  </sheetData>
  <mergeCells count="18">
    <mergeCell ref="H10:I10"/>
    <mergeCell ref="H18:I18"/>
    <mergeCell ref="H34:I34"/>
    <mergeCell ref="C3:E3"/>
    <mergeCell ref="F3:G3"/>
    <mergeCell ref="H3:I3"/>
    <mergeCell ref="B8:G8"/>
    <mergeCell ref="B30:J30"/>
    <mergeCell ref="B31:J31"/>
    <mergeCell ref="B46:G46"/>
    <mergeCell ref="B47:G47"/>
    <mergeCell ref="F34:G34"/>
    <mergeCell ref="C10:E10"/>
    <mergeCell ref="F10:G10"/>
    <mergeCell ref="C18:E18"/>
    <mergeCell ref="F18:G18"/>
    <mergeCell ref="B15:G15"/>
    <mergeCell ref="B16:G16"/>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L14"/>
  <sheetViews>
    <sheetView showGridLines="0" zoomScale="60" zoomScaleNormal="80" workbookViewId="0">
      <pane xSplit="2" topLeftCell="D1" activePane="topRight" state="frozen"/>
      <selection activeCell="F74" sqref="F74"/>
      <selection pane="topRight"/>
    </sheetView>
  </sheetViews>
  <sheetFormatPr baseColWidth="10" defaultColWidth="11.42578125" defaultRowHeight="14.25"/>
  <cols>
    <col min="1" max="1" width="11.42578125" style="40"/>
    <col min="2" max="2" width="47" style="40" customWidth="1"/>
    <col min="3" max="4" width="13" style="40" bestFit="1" customWidth="1"/>
    <col min="5" max="5" width="12.42578125" style="40" bestFit="1" customWidth="1"/>
    <col min="6" max="6" width="9.7109375" style="40" bestFit="1" customWidth="1"/>
    <col min="7" max="7" width="9.28515625" style="40" bestFit="1" customWidth="1"/>
    <col min="8" max="9" width="11.42578125" style="40"/>
    <col min="10" max="10" width="16.85546875" style="40" customWidth="1"/>
    <col min="11" max="16384" width="11.42578125" style="40"/>
  </cols>
  <sheetData>
    <row r="1" spans="1:12" ht="15">
      <c r="A1" s="132" t="s">
        <v>37</v>
      </c>
    </row>
    <row r="2" spans="1:12" ht="15" thickBot="1"/>
    <row r="3" spans="1:12">
      <c r="B3" s="472" t="s">
        <v>729</v>
      </c>
      <c r="C3" s="2137" t="s">
        <v>41</v>
      </c>
      <c r="D3" s="2138"/>
      <c r="E3" s="2138"/>
      <c r="F3" s="2137" t="s">
        <v>42</v>
      </c>
      <c r="G3" s="2139"/>
      <c r="H3" s="2192" t="s">
        <v>43</v>
      </c>
      <c r="I3" s="2171"/>
      <c r="J3" s="1297" t="s">
        <v>42</v>
      </c>
      <c r="K3" s="130"/>
      <c r="L3" s="130"/>
    </row>
    <row r="4" spans="1:12" ht="15" thickBot="1">
      <c r="B4" s="1032" t="s">
        <v>61</v>
      </c>
      <c r="C4" s="117" t="s">
        <v>874</v>
      </c>
      <c r="D4" s="118" t="s">
        <v>811</v>
      </c>
      <c r="E4" s="111" t="s">
        <v>875</v>
      </c>
      <c r="F4" s="657" t="s">
        <v>44</v>
      </c>
      <c r="G4" s="658" t="s">
        <v>45</v>
      </c>
      <c r="H4" s="1246" t="s">
        <v>876</v>
      </c>
      <c r="I4" s="1247" t="s">
        <v>877</v>
      </c>
      <c r="J4" s="302" t="str">
        <f>+CONCATENATE(I4," / ",H4)</f>
        <v>Dic 25 / Dic 24</v>
      </c>
      <c r="K4" s="130"/>
      <c r="L4" s="130"/>
    </row>
    <row r="5" spans="1:12">
      <c r="B5" s="516" t="s">
        <v>251</v>
      </c>
      <c r="C5" s="1033">
        <v>-47377</v>
      </c>
      <c r="D5" s="1034">
        <v>111977</v>
      </c>
      <c r="E5" s="1034">
        <v>96280</v>
      </c>
      <c r="F5" s="1035">
        <v>-0.14018057279619922</v>
      </c>
      <c r="G5" s="1036">
        <v>-3.0322097220170123</v>
      </c>
      <c r="H5" s="1307">
        <v>227112</v>
      </c>
      <c r="I5" s="1307">
        <v>359282</v>
      </c>
      <c r="J5" s="1308">
        <v>0.58195956180210651</v>
      </c>
      <c r="K5" s="130"/>
      <c r="L5" s="130"/>
    </row>
    <row r="6" spans="1:12" ht="15">
      <c r="B6" s="516" t="s">
        <v>839</v>
      </c>
      <c r="C6" s="1037">
        <v>38560</v>
      </c>
      <c r="D6" s="1038">
        <v>5192</v>
      </c>
      <c r="E6" s="1038">
        <v>5588</v>
      </c>
      <c r="F6" s="1039">
        <v>7.6271186440677985E-2</v>
      </c>
      <c r="G6" s="1040">
        <v>-0.85508298755186718</v>
      </c>
      <c r="H6" s="1038">
        <v>135183</v>
      </c>
      <c r="I6" s="1038">
        <v>41404</v>
      </c>
      <c r="J6" s="1309">
        <v>-0.69371888477101407</v>
      </c>
      <c r="K6" s="130"/>
      <c r="L6" s="130"/>
    </row>
    <row r="7" spans="1:12" ht="15">
      <c r="B7" s="516" t="s">
        <v>838</v>
      </c>
      <c r="C7" s="1037">
        <v>77962</v>
      </c>
      <c r="D7" s="1038">
        <v>244</v>
      </c>
      <c r="E7" s="1038">
        <v>11756</v>
      </c>
      <c r="F7" s="1039" t="s">
        <v>906</v>
      </c>
      <c r="G7" s="1040">
        <v>-0.84920858879967165</v>
      </c>
      <c r="H7" s="1038">
        <v>156195</v>
      </c>
      <c r="I7" s="1038">
        <v>51917</v>
      </c>
      <c r="J7" s="1309">
        <v>-0.66761420019846984</v>
      </c>
      <c r="K7" s="130"/>
      <c r="L7" s="130"/>
    </row>
    <row r="8" spans="1:12">
      <c r="B8" s="516" t="s">
        <v>252</v>
      </c>
      <c r="C8" s="1037">
        <v>-21365</v>
      </c>
      <c r="D8" s="1038">
        <v>7518</v>
      </c>
      <c r="E8" s="1038">
        <v>8319</v>
      </c>
      <c r="F8" s="1039">
        <v>0.10654429369513174</v>
      </c>
      <c r="G8" s="1040">
        <v>-1.3893751462672594</v>
      </c>
      <c r="H8" s="1038">
        <v>-41058</v>
      </c>
      <c r="I8" s="1038">
        <v>41991</v>
      </c>
      <c r="J8" s="1309">
        <v>-2.0227239514832673</v>
      </c>
      <c r="K8" s="130"/>
      <c r="L8" s="130"/>
    </row>
    <row r="9" spans="1:12" ht="15" thickBot="1">
      <c r="B9" s="516" t="s">
        <v>253</v>
      </c>
      <c r="C9" s="1037">
        <v>176384</v>
      </c>
      <c r="D9" s="1038">
        <v>71656</v>
      </c>
      <c r="E9" s="1038">
        <v>132530</v>
      </c>
      <c r="F9" s="1039">
        <v>0.84953109299988827</v>
      </c>
      <c r="G9" s="1040">
        <v>-0.24862799346879538</v>
      </c>
      <c r="H9" s="1038">
        <v>514779</v>
      </c>
      <c r="I9" s="1038">
        <v>584648</v>
      </c>
      <c r="J9" s="1309">
        <v>0.13572620483741571</v>
      </c>
      <c r="K9" s="130"/>
      <c r="L9" s="130"/>
    </row>
    <row r="10" spans="1:12" s="134" customFormat="1" ht="15.75" thickBot="1">
      <c r="B10" s="998" t="s">
        <v>254</v>
      </c>
      <c r="C10" s="1041">
        <v>224164</v>
      </c>
      <c r="D10" s="1042">
        <v>196587</v>
      </c>
      <c r="E10" s="1042">
        <v>254473</v>
      </c>
      <c r="F10" s="1043">
        <v>0.29445487239746271</v>
      </c>
      <c r="G10" s="1044">
        <v>0.13520904337895479</v>
      </c>
      <c r="H10" s="1042">
        <v>992211</v>
      </c>
      <c r="I10" s="1042">
        <v>1079242</v>
      </c>
      <c r="J10" s="1310">
        <v>8.7714205950145674E-2</v>
      </c>
      <c r="K10" s="1574"/>
      <c r="L10" s="1574"/>
    </row>
    <row r="11" spans="1:12">
      <c r="B11" s="2202"/>
      <c r="C11" s="2203"/>
      <c r="D11" s="2203"/>
      <c r="E11" s="2203"/>
      <c r="F11" s="2203"/>
      <c r="G11" s="2203"/>
      <c r="H11" s="130"/>
      <c r="I11" s="130"/>
      <c r="J11" s="130"/>
      <c r="K11" s="130"/>
      <c r="L11" s="130"/>
    </row>
    <row r="12" spans="1:12" ht="39" customHeight="1">
      <c r="B12" s="2125" t="s">
        <v>836</v>
      </c>
      <c r="C12" s="2125"/>
      <c r="D12" s="2125"/>
      <c r="E12" s="2125"/>
      <c r="F12" s="2125"/>
      <c r="G12" s="2125"/>
    </row>
    <row r="13" spans="1:12">
      <c r="B13" s="1705" t="s">
        <v>837</v>
      </c>
      <c r="C13" s="1639"/>
      <c r="D13" s="1639"/>
      <c r="E13" s="1639"/>
      <c r="F13" s="1639"/>
      <c r="G13" s="1639"/>
    </row>
    <row r="14" spans="1:12" ht="15">
      <c r="B14" s="176"/>
    </row>
  </sheetData>
  <mergeCells count="5">
    <mergeCell ref="C3:E3"/>
    <mergeCell ref="F3:G3"/>
    <mergeCell ref="B11:G11"/>
    <mergeCell ref="H3:I3"/>
    <mergeCell ref="B12:G12"/>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AB32"/>
  <sheetViews>
    <sheetView showGridLines="0" zoomScale="75" zoomScaleNormal="91" workbookViewId="0">
      <pane xSplit="3" topLeftCell="D1" activePane="topRight" state="frozen"/>
      <selection activeCell="N35" sqref="N35"/>
      <selection pane="topRight" activeCell="B1" sqref="B1"/>
    </sheetView>
  </sheetViews>
  <sheetFormatPr baseColWidth="10" defaultColWidth="11.42578125" defaultRowHeight="14.25"/>
  <cols>
    <col min="1" max="1" width="11.42578125" style="40"/>
    <col min="2" max="2" width="13.42578125" style="40" customWidth="1"/>
    <col min="3" max="3" width="28.140625" style="40" customWidth="1"/>
    <col min="4" max="6" width="10.28515625" style="40" customWidth="1"/>
    <col min="7" max="8" width="9.140625" style="40" customWidth="1"/>
    <col min="9" max="10" width="9.7109375" style="40" customWidth="1"/>
    <col min="11" max="11" width="14.28515625" style="40" customWidth="1"/>
    <col min="12" max="12" width="11.5703125" style="40" customWidth="1"/>
    <col min="13" max="13" width="12.5703125" style="40" bestFit="1" customWidth="1"/>
    <col min="14" max="14" width="17.140625" style="40" bestFit="1" customWidth="1"/>
    <col min="15" max="15" width="11.5703125" style="40" customWidth="1"/>
    <col min="16" max="16" width="11.5703125" style="40" bestFit="1" customWidth="1"/>
    <col min="17" max="17" width="11.5703125" style="40" customWidth="1"/>
    <col min="18" max="18" width="13.7109375" style="40" customWidth="1"/>
    <col min="19" max="19" width="11.5703125" style="40" bestFit="1" customWidth="1"/>
    <col min="20" max="20" width="11.5703125" style="40" customWidth="1"/>
    <col min="21" max="21" width="11.5703125" style="40" bestFit="1" customWidth="1"/>
    <col min="22" max="22" width="11.5703125" style="40" customWidth="1"/>
    <col min="23" max="23" width="11.5703125" style="40" bestFit="1" customWidth="1"/>
    <col min="24" max="16384" width="11.42578125" style="40"/>
  </cols>
  <sheetData>
    <row r="1" spans="1:28" ht="15">
      <c r="B1" s="132" t="s">
        <v>37</v>
      </c>
    </row>
    <row r="2" spans="1:28" ht="15">
      <c r="C2"/>
      <c r="D2"/>
      <c r="E2"/>
      <c r="F2"/>
      <c r="G2"/>
      <c r="H2"/>
      <c r="I2"/>
      <c r="J2"/>
      <c r="K2"/>
      <c r="L2"/>
      <c r="M2"/>
      <c r="N2"/>
      <c r="O2"/>
      <c r="P2"/>
      <c r="Q2"/>
      <c r="R2"/>
    </row>
    <row r="3" spans="1:28" ht="15" customHeight="1" thickBot="1">
      <c r="A3" s="46"/>
      <c r="B3" s="46"/>
      <c r="C3" s="46"/>
      <c r="D3" s="46"/>
      <c r="E3" s="46"/>
      <c r="F3" s="46"/>
      <c r="G3" s="46"/>
      <c r="H3" s="46"/>
      <c r="I3" s="46"/>
      <c r="J3" s="46"/>
      <c r="K3" s="46"/>
      <c r="L3" s="46"/>
      <c r="O3"/>
      <c r="P3"/>
      <c r="Q3"/>
      <c r="R3"/>
      <c r="S3"/>
      <c r="T3"/>
      <c r="U3"/>
      <c r="V3"/>
      <c r="W3"/>
      <c r="X3"/>
      <c r="Y3"/>
      <c r="Z3"/>
      <c r="AA3"/>
      <c r="AB3"/>
    </row>
    <row r="4" spans="1:28" ht="14.65" customHeight="1">
      <c r="A4" s="46"/>
      <c r="B4" s="2209" t="s">
        <v>255</v>
      </c>
      <c r="C4" s="2210"/>
      <c r="D4" s="2211" t="s">
        <v>41</v>
      </c>
      <c r="E4" s="2211"/>
      <c r="F4" s="2205"/>
      <c r="G4" s="2204" t="s">
        <v>42</v>
      </c>
      <c r="H4" s="2205"/>
      <c r="I4" s="2204" t="s">
        <v>60</v>
      </c>
      <c r="J4" s="2205"/>
      <c r="K4" s="1514" t="s">
        <v>42</v>
      </c>
      <c r="L4" s="46"/>
      <c r="M4"/>
      <c r="N4"/>
      <c r="O4"/>
      <c r="P4"/>
      <c r="Q4"/>
      <c r="R4"/>
      <c r="S4"/>
      <c r="T4"/>
      <c r="U4"/>
      <c r="V4"/>
      <c r="W4"/>
      <c r="X4"/>
      <c r="Y4"/>
      <c r="Z4"/>
      <c r="AA4"/>
      <c r="AB4"/>
    </row>
    <row r="5" spans="1:28" ht="15.75" thickBot="1">
      <c r="A5" s="46"/>
      <c r="B5" s="659" t="s">
        <v>196</v>
      </c>
      <c r="C5" s="660"/>
      <c r="D5" s="117" t="s">
        <v>810</v>
      </c>
      <c r="E5" s="118" t="s">
        <v>718</v>
      </c>
      <c r="F5" s="111" t="s">
        <v>811</v>
      </c>
      <c r="G5" s="661" t="s">
        <v>44</v>
      </c>
      <c r="H5" s="662" t="s">
        <v>45</v>
      </c>
      <c r="I5" s="1246" t="s">
        <v>808</v>
      </c>
      <c r="J5" s="1247" t="s">
        <v>809</v>
      </c>
      <c r="K5" s="314" t="str">
        <f>+CONCATENATE(J5," / ",I5)</f>
        <v>Set 25 / Set 24</v>
      </c>
      <c r="L5" s="46"/>
      <c r="O5"/>
      <c r="P5"/>
      <c r="Q5"/>
      <c r="R5"/>
      <c r="S5"/>
      <c r="T5"/>
      <c r="U5"/>
      <c r="V5"/>
      <c r="W5"/>
      <c r="X5"/>
      <c r="Y5"/>
      <c r="Z5"/>
      <c r="AA5"/>
      <c r="AB5"/>
    </row>
    <row r="6" spans="1:28" ht="13.9" customHeight="1">
      <c r="A6" s="46"/>
      <c r="B6" s="2206" t="s">
        <v>137</v>
      </c>
      <c r="C6" s="44" t="s">
        <v>256</v>
      </c>
      <c r="D6" s="1045">
        <v>982.53208505873909</v>
      </c>
      <c r="E6" s="1046">
        <v>1212.42262516764</v>
      </c>
      <c r="F6" s="1046">
        <v>1262.7272795255501</v>
      </c>
      <c r="G6" s="762">
        <v>4.149102244850833E-2</v>
      </c>
      <c r="H6" s="763">
        <v>0.28517663568214169</v>
      </c>
      <c r="I6" s="1046">
        <v>3770.5323692451493</v>
      </c>
      <c r="J6" s="1046">
        <v>4648.6998865796704</v>
      </c>
      <c r="K6" s="692">
        <v>0.23290279232116173</v>
      </c>
      <c r="L6" s="46"/>
      <c r="M6"/>
      <c r="N6"/>
      <c r="O6"/>
      <c r="P6"/>
      <c r="Q6"/>
      <c r="R6"/>
      <c r="S6"/>
      <c r="T6"/>
      <c r="U6"/>
      <c r="V6"/>
      <c r="W6"/>
      <c r="X6"/>
      <c r="Y6"/>
      <c r="Z6"/>
      <c r="AA6"/>
      <c r="AB6"/>
    </row>
    <row r="7" spans="1:28" s="134" customFormat="1" ht="13.9" customHeight="1">
      <c r="A7" s="153"/>
      <c r="B7" s="2206"/>
      <c r="C7" s="44" t="s">
        <v>257</v>
      </c>
      <c r="D7" s="1047">
        <v>-569.95501654457826</v>
      </c>
      <c r="E7" s="1048">
        <v>-746.63862645977201</v>
      </c>
      <c r="F7" s="1048">
        <v>-743.42741560099296</v>
      </c>
      <c r="G7" s="351">
        <v>-4.3008903437063983E-3</v>
      </c>
      <c r="H7" s="352">
        <v>0.30436156191432828</v>
      </c>
      <c r="I7" s="1048">
        <v>-2057.0120704722394</v>
      </c>
      <c r="J7" s="1048">
        <v>-2800.6750733515901</v>
      </c>
      <c r="K7" s="1049">
        <v>0.3615258332969451</v>
      </c>
      <c r="L7" s="46"/>
      <c r="M7" s="40"/>
      <c r="N7" s="40"/>
      <c r="O7"/>
      <c r="P7"/>
      <c r="Q7"/>
      <c r="R7"/>
      <c r="S7"/>
      <c r="T7"/>
      <c r="U7"/>
      <c r="V7"/>
      <c r="W7"/>
      <c r="X7"/>
      <c r="Y7"/>
      <c r="Z7"/>
      <c r="AA7"/>
      <c r="AB7"/>
    </row>
    <row r="8" spans="1:28" ht="13.9" customHeight="1">
      <c r="A8" s="46"/>
      <c r="B8" s="2206"/>
      <c r="C8" s="44" t="s">
        <v>258</v>
      </c>
      <c r="D8" s="1047">
        <v>-99.894068517208296</v>
      </c>
      <c r="E8" s="1048">
        <v>-77.434413081019798</v>
      </c>
      <c r="F8" s="1048">
        <v>-198.456835070572</v>
      </c>
      <c r="G8" s="351">
        <v>1.5629022959459404</v>
      </c>
      <c r="H8" s="352">
        <v>0.98667286272742749</v>
      </c>
      <c r="I8" s="1048">
        <v>-514.5002987758744</v>
      </c>
      <c r="J8" s="1048">
        <v>-458.82533140161598</v>
      </c>
      <c r="K8" s="1049">
        <v>-0.10821172991876427</v>
      </c>
      <c r="L8" s="46"/>
      <c r="M8"/>
      <c r="N8"/>
      <c r="O8"/>
      <c r="P8"/>
      <c r="Q8"/>
      <c r="R8"/>
      <c r="S8"/>
      <c r="T8"/>
      <c r="U8"/>
      <c r="V8"/>
      <c r="W8"/>
      <c r="X8"/>
      <c r="Y8"/>
      <c r="Z8"/>
      <c r="AA8"/>
      <c r="AB8"/>
    </row>
    <row r="9" spans="1:28" ht="13.9" customHeight="1" thickBot="1">
      <c r="A9" s="46"/>
      <c r="B9" s="2207"/>
      <c r="C9" s="642" t="s">
        <v>259</v>
      </c>
      <c r="D9" s="1050">
        <v>312.6829999969525</v>
      </c>
      <c r="E9" s="1051">
        <v>388.34958562684818</v>
      </c>
      <c r="F9" s="1051">
        <v>320.84302885398512</v>
      </c>
      <c r="G9" s="696">
        <v>-0.17382935188123982</v>
      </c>
      <c r="H9" s="697">
        <v>2.6096810050793007E-2</v>
      </c>
      <c r="I9" s="1051">
        <v>1199.0199999970355</v>
      </c>
      <c r="J9" s="1051">
        <v>1389.1994818264643</v>
      </c>
      <c r="K9" s="589">
        <v>0.1586124350135103</v>
      </c>
      <c r="L9" s="46"/>
      <c r="O9"/>
      <c r="P9"/>
      <c r="Q9"/>
      <c r="R9"/>
      <c r="S9"/>
      <c r="T9"/>
      <c r="U9"/>
      <c r="V9"/>
      <c r="W9"/>
      <c r="X9"/>
      <c r="Y9"/>
      <c r="Z9"/>
      <c r="AA9"/>
      <c r="AB9"/>
    </row>
    <row r="10" spans="1:28" ht="13.9" customHeight="1">
      <c r="A10" s="46"/>
      <c r="B10" s="2208" t="s">
        <v>260</v>
      </c>
      <c r="C10" s="663" t="s">
        <v>256</v>
      </c>
      <c r="D10" s="1047">
        <v>491.96060771932662</v>
      </c>
      <c r="E10" s="1048">
        <v>490.08231631288373</v>
      </c>
      <c r="F10" s="1048">
        <v>510.31509397511559</v>
      </c>
      <c r="G10" s="351">
        <v>4.1284447507619504E-2</v>
      </c>
      <c r="H10" s="352">
        <v>3.7308853529713026E-2</v>
      </c>
      <c r="I10" s="1048">
        <v>1874.7918610598231</v>
      </c>
      <c r="J10" s="1048">
        <v>1960.4326951115033</v>
      </c>
      <c r="K10" s="1049">
        <v>4.5680182334089769E-2</v>
      </c>
      <c r="L10" s="46"/>
      <c r="M10"/>
      <c r="N10"/>
      <c r="O10"/>
      <c r="P10"/>
      <c r="Q10"/>
      <c r="R10"/>
      <c r="S10"/>
      <c r="T10"/>
      <c r="U10"/>
      <c r="V10"/>
      <c r="W10"/>
      <c r="X10"/>
      <c r="Y10"/>
      <c r="Z10"/>
      <c r="AA10"/>
      <c r="AB10"/>
    </row>
    <row r="11" spans="1:28" ht="13.9" customHeight="1">
      <c r="A11" s="46"/>
      <c r="B11" s="2206"/>
      <c r="C11" s="277" t="s">
        <v>257</v>
      </c>
      <c r="D11" s="1047">
        <v>-331.51800112196406</v>
      </c>
      <c r="E11" s="1048">
        <v>-319.74193280296021</v>
      </c>
      <c r="F11" s="1048">
        <v>-248.53862841561957</v>
      </c>
      <c r="G11" s="351">
        <v>-0.22268991671861638</v>
      </c>
      <c r="H11" s="352">
        <v>-0.25030125792721802</v>
      </c>
      <c r="I11" s="1048">
        <v>-1148.926404828698</v>
      </c>
      <c r="J11" s="1048">
        <v>-1212.2751979437774</v>
      </c>
      <c r="K11" s="1049">
        <v>5.5137381166311172E-2</v>
      </c>
      <c r="L11" s="46"/>
      <c r="O11"/>
      <c r="P11"/>
      <c r="Q11"/>
      <c r="R11"/>
      <c r="S11"/>
      <c r="T11"/>
      <c r="U11"/>
      <c r="V11"/>
      <c r="W11"/>
      <c r="X11"/>
      <c r="Y11"/>
      <c r="Z11"/>
      <c r="AA11"/>
      <c r="AB11"/>
    </row>
    <row r="12" spans="1:28" ht="13.9" customHeight="1">
      <c r="A12" s="46"/>
      <c r="B12" s="2206"/>
      <c r="C12" s="277" t="s">
        <v>258</v>
      </c>
      <c r="D12" s="1047">
        <v>-78.366287910264887</v>
      </c>
      <c r="E12" s="1048">
        <v>-72.87427665550193</v>
      </c>
      <c r="F12" s="1048">
        <v>-159.67933865924783</v>
      </c>
      <c r="G12" s="351">
        <v>1.1911619022182394</v>
      </c>
      <c r="H12" s="352">
        <v>1.0376024297857813</v>
      </c>
      <c r="I12" s="1048">
        <v>-412.53231378088788</v>
      </c>
      <c r="J12" s="1048">
        <v>-393.63882587953771</v>
      </c>
      <c r="K12" s="1049">
        <v>-4.5798807196919977E-2</v>
      </c>
      <c r="L12" s="46"/>
      <c r="M12"/>
      <c r="N12"/>
      <c r="O12"/>
      <c r="P12"/>
      <c r="Q12"/>
      <c r="R12"/>
      <c r="S12"/>
      <c r="T12"/>
      <c r="U12"/>
      <c r="V12"/>
      <c r="W12"/>
      <c r="X12"/>
      <c r="Y12"/>
      <c r="Z12"/>
      <c r="AA12"/>
      <c r="AB12"/>
    </row>
    <row r="13" spans="1:28" ht="13.9" customHeight="1" thickBot="1">
      <c r="A13" s="46"/>
      <c r="B13" s="2207"/>
      <c r="C13" s="150" t="s">
        <v>259</v>
      </c>
      <c r="D13" s="1050">
        <v>82.076318687097668</v>
      </c>
      <c r="E13" s="1051">
        <v>97.466106854421596</v>
      </c>
      <c r="F13" s="1051">
        <v>102.09712690024817</v>
      </c>
      <c r="G13" s="696">
        <v>4.7514158462732103E-2</v>
      </c>
      <c r="H13" s="697">
        <v>0.24392916901495676</v>
      </c>
      <c r="I13" s="1051">
        <v>230</v>
      </c>
      <c r="J13" s="1051">
        <v>354.51867128818827</v>
      </c>
      <c r="K13" s="589">
        <v>0.54138552733994905</v>
      </c>
      <c r="L13" s="46"/>
      <c r="O13"/>
      <c r="P13"/>
      <c r="Q13"/>
      <c r="R13"/>
      <c r="S13"/>
      <c r="T13"/>
      <c r="U13"/>
      <c r="V13"/>
      <c r="W13"/>
      <c r="X13"/>
      <c r="Y13"/>
      <c r="Z13"/>
      <c r="AA13"/>
      <c r="AB13"/>
    </row>
    <row r="14" spans="1:28" ht="13.9" customHeight="1">
      <c r="A14" s="46"/>
      <c r="B14" s="2208" t="s">
        <v>261</v>
      </c>
      <c r="C14" s="663" t="s">
        <v>256</v>
      </c>
      <c r="D14" s="1047">
        <v>471.46452554035756</v>
      </c>
      <c r="E14" s="1048">
        <v>326.74423757767488</v>
      </c>
      <c r="F14" s="1048">
        <v>334.49205591186762</v>
      </c>
      <c r="G14" s="351">
        <v>2.3712180485970791E-2</v>
      </c>
      <c r="H14" s="352">
        <v>-0.29052550554360856</v>
      </c>
      <c r="I14" s="1048">
        <v>1818.7011164312512</v>
      </c>
      <c r="J14" s="1048">
        <v>1320.0064068738593</v>
      </c>
      <c r="K14" s="1049">
        <v>-0.2742037738097155</v>
      </c>
      <c r="L14" s="46"/>
      <c r="M14"/>
      <c r="N14"/>
      <c r="O14"/>
      <c r="P14"/>
      <c r="Q14"/>
      <c r="R14"/>
      <c r="S14"/>
      <c r="T14"/>
      <c r="U14"/>
      <c r="V14"/>
      <c r="W14"/>
      <c r="X14"/>
      <c r="Y14"/>
      <c r="Z14"/>
      <c r="AA14"/>
      <c r="AB14"/>
    </row>
    <row r="15" spans="1:28" ht="13.9" customHeight="1">
      <c r="A15" s="46"/>
      <c r="B15" s="2206"/>
      <c r="C15" s="277" t="s">
        <v>257</v>
      </c>
      <c r="D15" s="1047">
        <v>-238.14880916042023</v>
      </c>
      <c r="E15" s="1048">
        <v>-37.971728565442831</v>
      </c>
      <c r="F15" s="1048">
        <v>-131.15439847347196</v>
      </c>
      <c r="G15" s="351">
        <v>2.4540012643204361</v>
      </c>
      <c r="H15" s="352">
        <v>-0.44927543859719832</v>
      </c>
      <c r="I15" s="1048">
        <v>-910.49727212699088</v>
      </c>
      <c r="J15" s="1048">
        <v>-355.46806786571335</v>
      </c>
      <c r="K15" s="1049">
        <v>-0.60958909076650736</v>
      </c>
      <c r="L15" s="46"/>
      <c r="O15"/>
      <c r="P15"/>
      <c r="Q15"/>
      <c r="R15"/>
      <c r="S15"/>
      <c r="T15"/>
      <c r="U15"/>
      <c r="V15"/>
      <c r="W15"/>
      <c r="X15"/>
      <c r="Y15"/>
      <c r="Z15"/>
      <c r="AA15"/>
      <c r="AB15"/>
    </row>
    <row r="16" spans="1:28" ht="13.9" customHeight="1">
      <c r="A16" s="46"/>
      <c r="B16" s="2206"/>
      <c r="C16" s="277" t="s">
        <v>258</v>
      </c>
      <c r="D16" s="1047">
        <v>-15.603894917024936</v>
      </c>
      <c r="E16" s="1048">
        <v>-28.916720026217856</v>
      </c>
      <c r="F16" s="1048">
        <v>-10.629937481119839</v>
      </c>
      <c r="G16" s="351">
        <v>-0.63239477120911292</v>
      </c>
      <c r="H16" s="352">
        <v>-0.31876383828233568</v>
      </c>
      <c r="I16" s="1048">
        <v>-81.753049155114127</v>
      </c>
      <c r="J16" s="1048">
        <v>-60.453352097008533</v>
      </c>
      <c r="K16" s="1049">
        <v>-0.26053703535500694</v>
      </c>
      <c r="L16" s="46"/>
      <c r="M16"/>
      <c r="N16"/>
      <c r="O16"/>
      <c r="P16"/>
      <c r="Q16"/>
      <c r="R16"/>
      <c r="S16"/>
      <c r="T16"/>
      <c r="U16"/>
      <c r="V16"/>
      <c r="W16"/>
      <c r="X16"/>
      <c r="Y16"/>
      <c r="Z16"/>
      <c r="AA16"/>
      <c r="AB16"/>
    </row>
    <row r="17" spans="1:28" ht="13.9" customHeight="1" thickBot="1">
      <c r="A17" s="46"/>
      <c r="B17" s="2207"/>
      <c r="C17" s="150" t="s">
        <v>259</v>
      </c>
      <c r="D17" s="1050">
        <v>217.71182146291241</v>
      </c>
      <c r="E17" s="1051">
        <v>259.85578898601415</v>
      </c>
      <c r="F17" s="1051">
        <v>192.70771995727583</v>
      </c>
      <c r="G17" s="696">
        <v>-0.25840513036387402</v>
      </c>
      <c r="H17" s="697">
        <v>-0.11484953521412744</v>
      </c>
      <c r="I17" s="1051">
        <v>826.45079514914619</v>
      </c>
      <c r="J17" s="1051">
        <v>904.08498691113743</v>
      </c>
      <c r="K17" s="589">
        <v>9.3936858936630285E-2</v>
      </c>
      <c r="L17" s="46"/>
      <c r="O17"/>
      <c r="P17"/>
      <c r="Q17"/>
      <c r="R17"/>
      <c r="S17"/>
      <c r="T17"/>
      <c r="U17"/>
      <c r="V17"/>
      <c r="W17"/>
      <c r="X17"/>
      <c r="Y17"/>
      <c r="Z17"/>
      <c r="AA17"/>
      <c r="AB17"/>
    </row>
    <row r="18" spans="1:28" ht="13.9" customHeight="1">
      <c r="A18" s="46"/>
      <c r="B18" s="2206" t="s">
        <v>262</v>
      </c>
      <c r="C18" s="277" t="s">
        <v>256</v>
      </c>
      <c r="D18" s="1047">
        <v>25.302896326857201</v>
      </c>
      <c r="E18" s="1048">
        <v>14.807411594544392</v>
      </c>
      <c r="F18" s="1048">
        <v>18.225160671118001</v>
      </c>
      <c r="G18" s="351">
        <v>0.23081340413559093</v>
      </c>
      <c r="H18" s="352">
        <v>-0.27972037526102078</v>
      </c>
      <c r="I18" s="1048">
        <v>99.161652859632412</v>
      </c>
      <c r="J18" s="1048">
        <v>69.718900431404393</v>
      </c>
      <c r="K18" s="1049">
        <v>-0.29691671708927136</v>
      </c>
      <c r="L18" s="46"/>
      <c r="M18"/>
      <c r="N18"/>
      <c r="O18"/>
      <c r="P18"/>
      <c r="Q18"/>
      <c r="R18"/>
      <c r="S18"/>
      <c r="T18"/>
      <c r="U18"/>
      <c r="V18"/>
      <c r="W18"/>
      <c r="X18"/>
      <c r="Y18"/>
      <c r="Z18"/>
      <c r="AA18"/>
      <c r="AB18"/>
    </row>
    <row r="19" spans="1:28" ht="13.9" customHeight="1">
      <c r="A19" s="46"/>
      <c r="B19" s="2206"/>
      <c r="C19" s="277" t="s">
        <v>257</v>
      </c>
      <c r="D19" s="1047">
        <v>-5.6225161545790998</v>
      </c>
      <c r="E19" s="1048">
        <v>-2.1586067397714022</v>
      </c>
      <c r="F19" s="1048">
        <v>-3.6492440309936001</v>
      </c>
      <c r="G19" s="351">
        <v>0.69055528446096548</v>
      </c>
      <c r="H19" s="352">
        <v>-0.35095890689054288</v>
      </c>
      <c r="I19" s="1048">
        <v>-18.334322002239603</v>
      </c>
      <c r="J19" s="1048">
        <v>-15.814406197288301</v>
      </c>
      <c r="K19" s="1049">
        <v>-0.13744254107915665</v>
      </c>
      <c r="L19" s="46"/>
      <c r="O19"/>
      <c r="P19"/>
      <c r="Q19"/>
      <c r="R19"/>
      <c r="S19"/>
      <c r="T19"/>
      <c r="U19"/>
      <c r="V19"/>
      <c r="W19"/>
      <c r="X19"/>
      <c r="Y19"/>
      <c r="Z19"/>
      <c r="AA19"/>
      <c r="AB19"/>
    </row>
    <row r="20" spans="1:28" ht="13.9" customHeight="1">
      <c r="A20" s="46"/>
      <c r="B20" s="2206"/>
      <c r="C20" s="277" t="s">
        <v>258</v>
      </c>
      <c r="D20" s="1047">
        <v>-12.331509183106199</v>
      </c>
      <c r="E20" s="1048">
        <v>-2.8909147710197995</v>
      </c>
      <c r="F20" s="1048">
        <v>-4.0275128597550998</v>
      </c>
      <c r="G20" s="351">
        <v>0.39316208839126499</v>
      </c>
      <c r="H20" s="352">
        <v>-0.67339659728975643</v>
      </c>
      <c r="I20" s="1048">
        <v>-42.157674761387597</v>
      </c>
      <c r="J20" s="1048">
        <v>-19.615504517680002</v>
      </c>
      <c r="K20" s="1049">
        <v>-0.53471094815585207</v>
      </c>
      <c r="L20" s="46"/>
      <c r="M20"/>
      <c r="N20"/>
      <c r="O20"/>
      <c r="P20"/>
      <c r="Q20"/>
      <c r="R20"/>
      <c r="S20"/>
      <c r="T20"/>
      <c r="U20"/>
      <c r="V20"/>
      <c r="W20"/>
      <c r="X20"/>
      <c r="Y20"/>
      <c r="Z20"/>
      <c r="AA20"/>
      <c r="AB20"/>
    </row>
    <row r="21" spans="1:28" ht="13.9" customHeight="1" thickBot="1">
      <c r="A21" s="46"/>
      <c r="B21" s="2207"/>
      <c r="C21" s="150" t="s">
        <v>259</v>
      </c>
      <c r="D21" s="1050">
        <v>7.3488709891718988</v>
      </c>
      <c r="E21" s="1051">
        <v>9.757890083753189</v>
      </c>
      <c r="F21" s="1051">
        <v>10.548403780369298</v>
      </c>
      <c r="G21" s="696">
        <v>8.1012769136671103E-2</v>
      </c>
      <c r="H21" s="697">
        <v>0.43537746082516771</v>
      </c>
      <c r="I21" s="1051">
        <v>38.669656096005212</v>
      </c>
      <c r="J21" s="1051">
        <v>34.288989716436092</v>
      </c>
      <c r="K21" s="589">
        <v>-0.113284337690856</v>
      </c>
      <c r="L21" s="46"/>
      <c r="O21"/>
      <c r="P21"/>
      <c r="Q21"/>
      <c r="R21"/>
      <c r="S21"/>
      <c r="T21"/>
      <c r="U21"/>
      <c r="V21"/>
      <c r="W21"/>
      <c r="X21"/>
      <c r="Y21"/>
      <c r="Z21"/>
      <c r="AA21"/>
      <c r="AB21"/>
    </row>
    <row r="22" spans="1:28" ht="13.9" customHeight="1">
      <c r="A22" s="46"/>
      <c r="B22" s="2206" t="s">
        <v>693</v>
      </c>
      <c r="C22" s="277" t="s">
        <v>256</v>
      </c>
      <c r="D22" s="1047">
        <v>0</v>
      </c>
      <c r="E22" s="1048">
        <v>401.08081251000004</v>
      </c>
      <c r="F22" s="1048">
        <v>406.57101374000001</v>
      </c>
      <c r="G22" s="351">
        <v>1.3688516275913942E-2</v>
      </c>
      <c r="H22" s="352" t="s">
        <v>906</v>
      </c>
      <c r="I22" s="1048">
        <v>0</v>
      </c>
      <c r="J22" s="1048">
        <v>1321.0435679699999</v>
      </c>
      <c r="K22" s="1049" t="s">
        <v>906</v>
      </c>
      <c r="L22" s="46"/>
      <c r="M22"/>
      <c r="N22"/>
      <c r="O22"/>
      <c r="P22"/>
      <c r="Q22"/>
      <c r="R22"/>
      <c r="S22"/>
      <c r="T22"/>
      <c r="U22"/>
      <c r="V22"/>
      <c r="W22"/>
      <c r="X22"/>
      <c r="Y22"/>
      <c r="Z22"/>
      <c r="AA22"/>
      <c r="AB22"/>
    </row>
    <row r="23" spans="1:28" ht="13.9" customHeight="1">
      <c r="A23" s="46"/>
      <c r="B23" s="2206"/>
      <c r="C23" s="277" t="s">
        <v>257</v>
      </c>
      <c r="D23" s="1047">
        <v>0</v>
      </c>
      <c r="E23" s="1048">
        <v>-369.48483497000001</v>
      </c>
      <c r="F23" s="1048">
        <v>-374.14537975999997</v>
      </c>
      <c r="G23" s="351">
        <v>1.2613629434556906E-2</v>
      </c>
      <c r="H23" s="352" t="s">
        <v>906</v>
      </c>
      <c r="I23" s="1048">
        <v>0</v>
      </c>
      <c r="J23" s="1048">
        <v>-1223.8132824500001</v>
      </c>
      <c r="K23" s="1049" t="s">
        <v>906</v>
      </c>
      <c r="L23" s="46"/>
      <c r="O23"/>
      <c r="P23"/>
      <c r="Q23"/>
      <c r="R23"/>
      <c r="S23"/>
      <c r="T23"/>
      <c r="U23"/>
      <c r="V23"/>
      <c r="W23"/>
      <c r="X23"/>
      <c r="Y23"/>
      <c r="Z23"/>
      <c r="AA23"/>
      <c r="AB23"/>
    </row>
    <row r="24" spans="1:28" ht="13.9" customHeight="1">
      <c r="A24" s="46"/>
      <c r="B24" s="2206"/>
      <c r="C24" s="277" t="s">
        <v>258</v>
      </c>
      <c r="D24" s="1047">
        <v>0</v>
      </c>
      <c r="E24" s="1048">
        <v>1.6827155400000002</v>
      </c>
      <c r="F24" s="1048">
        <v>0</v>
      </c>
      <c r="G24" s="351">
        <v>-1</v>
      </c>
      <c r="H24" s="352" t="s">
        <v>906</v>
      </c>
      <c r="I24" s="1048">
        <v>0</v>
      </c>
      <c r="J24" s="1048">
        <v>0</v>
      </c>
      <c r="K24" s="1049" t="s">
        <v>906</v>
      </c>
      <c r="L24" s="46"/>
      <c r="M24"/>
      <c r="N24"/>
      <c r="O24"/>
      <c r="P24"/>
      <c r="Q24"/>
      <c r="R24"/>
      <c r="S24"/>
      <c r="T24"/>
      <c r="U24"/>
      <c r="V24"/>
      <c r="W24"/>
      <c r="X24"/>
      <c r="Y24"/>
      <c r="Z24"/>
      <c r="AA24"/>
      <c r="AB24"/>
    </row>
    <row r="25" spans="1:28" ht="13.9" customHeight="1" thickBot="1">
      <c r="A25" s="46"/>
      <c r="B25" s="2207"/>
      <c r="C25" s="150" t="s">
        <v>259</v>
      </c>
      <c r="D25" s="1050">
        <v>0</v>
      </c>
      <c r="E25" s="1051">
        <v>33.278693079999989</v>
      </c>
      <c r="F25" s="1051">
        <v>32.425633980000043</v>
      </c>
      <c r="G25" s="696">
        <v>-2.5633792106836695E-2</v>
      </c>
      <c r="H25" s="697" t="s">
        <v>906</v>
      </c>
      <c r="I25" s="1051">
        <v>0</v>
      </c>
      <c r="J25" s="1051">
        <v>97.230285519999825</v>
      </c>
      <c r="K25" s="589" t="s">
        <v>906</v>
      </c>
      <c r="L25" s="46"/>
      <c r="O25"/>
      <c r="P25"/>
      <c r="Q25"/>
      <c r="R25"/>
      <c r="S25"/>
      <c r="T25"/>
      <c r="U25"/>
      <c r="V25"/>
      <c r="W25"/>
      <c r="X25"/>
      <c r="Y25"/>
      <c r="Z25"/>
      <c r="AA25"/>
      <c r="AB25"/>
    </row>
    <row r="26" spans="1:28" ht="15">
      <c r="A26" s="46"/>
      <c r="B26" s="46"/>
      <c r="C26" s="46"/>
      <c r="D26" s="46"/>
      <c r="E26" s="46"/>
      <c r="F26" s="46"/>
      <c r="G26" s="46"/>
      <c r="H26" s="46"/>
      <c r="I26" s="46"/>
      <c r="J26" s="46"/>
      <c r="K26" s="46"/>
      <c r="L26"/>
      <c r="M26"/>
      <c r="N26"/>
      <c r="O26"/>
      <c r="P26"/>
      <c r="Q26"/>
      <c r="R26"/>
      <c r="S26"/>
      <c r="T26"/>
      <c r="U26"/>
      <c r="V26"/>
      <c r="W26"/>
      <c r="X26"/>
      <c r="Y26"/>
      <c r="Z26"/>
      <c r="AA26"/>
      <c r="AB26"/>
    </row>
    <row r="27" spans="1:28" ht="15">
      <c r="A27" s="46"/>
      <c r="B27" s="46"/>
      <c r="C27" s="46"/>
      <c r="D27" s="46"/>
      <c r="E27" s="46"/>
      <c r="F27" s="46"/>
      <c r="G27" s="46"/>
      <c r="H27" s="46"/>
      <c r="I27" s="46"/>
      <c r="J27" s="46"/>
      <c r="K27" s="46"/>
      <c r="O27"/>
      <c r="P27"/>
      <c r="Q27"/>
      <c r="R27"/>
      <c r="S27"/>
      <c r="T27"/>
      <c r="U27"/>
      <c r="V27"/>
      <c r="W27"/>
      <c r="X27"/>
      <c r="Y27"/>
      <c r="Z27"/>
      <c r="AA27"/>
      <c r="AB27"/>
    </row>
    <row r="28" spans="1:28" ht="15">
      <c r="A28" s="46"/>
      <c r="B28" s="46"/>
      <c r="C28" s="46"/>
      <c r="D28" s="46"/>
      <c r="E28" s="46"/>
      <c r="F28" s="46"/>
      <c r="G28" s="46"/>
      <c r="H28" s="46"/>
      <c r="I28" s="46"/>
      <c r="J28" s="46"/>
      <c r="K28" s="46"/>
      <c r="L28"/>
      <c r="M28"/>
      <c r="N28"/>
      <c r="O28"/>
      <c r="P28"/>
      <c r="Q28"/>
      <c r="R28"/>
      <c r="S28"/>
      <c r="T28"/>
      <c r="U28"/>
      <c r="V28"/>
      <c r="W28"/>
      <c r="X28"/>
      <c r="Y28"/>
      <c r="Z28"/>
      <c r="AA28"/>
      <c r="AB28"/>
    </row>
    <row r="29" spans="1:28" ht="15">
      <c r="A29" s="46"/>
      <c r="B29" s="46"/>
      <c r="C29" s="46"/>
      <c r="D29" s="46"/>
      <c r="E29" s="46"/>
      <c r="F29" s="46"/>
      <c r="G29" s="46"/>
      <c r="H29" s="46"/>
      <c r="I29" s="46"/>
      <c r="J29" s="46"/>
      <c r="K29" s="46"/>
      <c r="O29"/>
      <c r="P29"/>
      <c r="Q29"/>
      <c r="R29"/>
      <c r="S29"/>
      <c r="T29"/>
      <c r="U29"/>
      <c r="V29"/>
      <c r="W29"/>
      <c r="X29"/>
      <c r="Y29"/>
      <c r="Z29"/>
      <c r="AA29"/>
      <c r="AB29"/>
    </row>
    <row r="30" spans="1:28" ht="15">
      <c r="B30"/>
      <c r="C30"/>
      <c r="D30"/>
      <c r="E30"/>
      <c r="F30"/>
      <c r="G30"/>
      <c r="H30"/>
      <c r="I30"/>
      <c r="J30"/>
      <c r="K30"/>
      <c r="L30"/>
      <c r="M30"/>
      <c r="N30"/>
      <c r="O30"/>
      <c r="P30"/>
      <c r="Q30"/>
      <c r="R30"/>
      <c r="S30"/>
      <c r="T30"/>
      <c r="U30"/>
      <c r="V30"/>
      <c r="W30"/>
      <c r="X30"/>
      <c r="Y30"/>
      <c r="Z30"/>
      <c r="AA30"/>
      <c r="AB30"/>
    </row>
    <row r="31" spans="1:28" ht="15">
      <c r="B31"/>
      <c r="C31"/>
      <c r="D31"/>
      <c r="E31"/>
      <c r="F31"/>
      <c r="G31"/>
      <c r="H31"/>
      <c r="I31"/>
      <c r="J31"/>
      <c r="K31"/>
      <c r="L31"/>
      <c r="M31"/>
      <c r="N31"/>
      <c r="O31"/>
      <c r="P31"/>
      <c r="Q31"/>
      <c r="R31"/>
      <c r="S31"/>
      <c r="T31"/>
      <c r="U31"/>
      <c r="V31"/>
      <c r="W31"/>
      <c r="X31"/>
      <c r="Y31"/>
      <c r="Z31"/>
      <c r="AA31"/>
      <c r="AB31"/>
    </row>
    <row r="32" spans="1:28" ht="15">
      <c r="B32"/>
      <c r="C32"/>
      <c r="D32"/>
      <c r="E32"/>
      <c r="F32"/>
      <c r="G32"/>
      <c r="H32"/>
      <c r="I32"/>
      <c r="J32"/>
      <c r="K32"/>
      <c r="L32"/>
      <c r="M32"/>
      <c r="N32"/>
      <c r="O32"/>
      <c r="P32"/>
      <c r="Q32"/>
      <c r="R32"/>
      <c r="S32"/>
      <c r="T32"/>
      <c r="U32"/>
      <c r="V32"/>
      <c r="W32"/>
      <c r="X32"/>
      <c r="Y32"/>
      <c r="Z32"/>
      <c r="AA32"/>
      <c r="AB32"/>
    </row>
  </sheetData>
  <mergeCells count="9">
    <mergeCell ref="I4:J4"/>
    <mergeCell ref="B6:B9"/>
    <mergeCell ref="B10:B13"/>
    <mergeCell ref="B14:B17"/>
    <mergeCell ref="B22:B25"/>
    <mergeCell ref="B18:B21"/>
    <mergeCell ref="B4:C4"/>
    <mergeCell ref="D4:F4"/>
    <mergeCell ref="G4:H4"/>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J40"/>
  <sheetViews>
    <sheetView showGridLines="0" zoomScale="70" zoomScaleNormal="70" workbookViewId="0">
      <pane xSplit="2" topLeftCell="C1" activePane="topRight" state="frozen"/>
      <selection activeCell="N35" sqref="N35"/>
      <selection pane="topRight"/>
    </sheetView>
  </sheetViews>
  <sheetFormatPr baseColWidth="10" defaultColWidth="11.42578125" defaultRowHeight="15"/>
  <cols>
    <col min="2" max="2" width="61.42578125" style="40" customWidth="1"/>
    <col min="3" max="3" width="13.7109375" style="40" customWidth="1"/>
    <col min="4" max="4" width="13.7109375" style="40" bestFit="1" customWidth="1"/>
    <col min="5" max="5" width="14.28515625" style="40" bestFit="1" customWidth="1"/>
    <col min="6" max="6" width="11.42578125" style="40"/>
    <col min="7" max="7" width="11.42578125" style="40" customWidth="1"/>
    <col min="8" max="8" width="15.28515625" customWidth="1"/>
    <col min="9" max="9" width="15.7109375" customWidth="1"/>
    <col min="10" max="10" width="16.7109375" customWidth="1"/>
  </cols>
  <sheetData>
    <row r="1" spans="1:10">
      <c r="A1" s="132" t="s">
        <v>37</v>
      </c>
    </row>
    <row r="2" spans="1:10" ht="15.75" thickBot="1"/>
    <row r="3" spans="1:10">
      <c r="B3" s="664" t="s">
        <v>263</v>
      </c>
      <c r="C3" s="2137" t="s">
        <v>41</v>
      </c>
      <c r="D3" s="2138"/>
      <c r="E3" s="2139"/>
      <c r="F3" s="2137" t="s">
        <v>42</v>
      </c>
      <c r="G3" s="2139"/>
      <c r="H3" s="2214" t="s">
        <v>43</v>
      </c>
      <c r="I3" s="2215"/>
      <c r="J3" s="1513" t="s">
        <v>42</v>
      </c>
    </row>
    <row r="4" spans="1:10" ht="15.75" thickBot="1">
      <c r="B4" s="51" t="s">
        <v>141</v>
      </c>
      <c r="C4" s="1096" t="s">
        <v>874</v>
      </c>
      <c r="D4" s="665" t="s">
        <v>811</v>
      </c>
      <c r="E4" s="666" t="s">
        <v>875</v>
      </c>
      <c r="F4" s="667" t="s">
        <v>44</v>
      </c>
      <c r="G4" s="668" t="s">
        <v>45</v>
      </c>
      <c r="H4" s="1246" t="s">
        <v>876</v>
      </c>
      <c r="I4" s="1247" t="s">
        <v>877</v>
      </c>
      <c r="J4" s="541" t="str">
        <f>+CONCATENATE(I4," / ",H4)</f>
        <v>Dic 25 / Dic 24</v>
      </c>
    </row>
    <row r="5" spans="1:10">
      <c r="B5" s="52" t="s">
        <v>264</v>
      </c>
      <c r="C5" s="1037">
        <v>1271578</v>
      </c>
      <c r="D5" s="1038">
        <v>1341137</v>
      </c>
      <c r="E5" s="1038">
        <v>1428178</v>
      </c>
      <c r="F5" s="351">
        <v>6.4900901250207754E-2</v>
      </c>
      <c r="G5" s="352">
        <v>0.12315406526379036</v>
      </c>
      <c r="H5" s="1038">
        <v>4676436</v>
      </c>
      <c r="I5" s="1038">
        <v>5435471</v>
      </c>
      <c r="J5" s="1049">
        <v>0.16231057155491913</v>
      </c>
    </row>
    <row r="6" spans="1:10">
      <c r="B6" s="52" t="s">
        <v>490</v>
      </c>
      <c r="C6" s="1037">
        <v>1150867</v>
      </c>
      <c r="D6" s="1038">
        <v>1068459</v>
      </c>
      <c r="E6" s="1038">
        <v>1186497</v>
      </c>
      <c r="F6" s="351">
        <v>0.11047499248918302</v>
      </c>
      <c r="G6" s="352">
        <v>3.0959268099615356E-2</v>
      </c>
      <c r="H6" s="1038">
        <v>3891622</v>
      </c>
      <c r="I6" s="1038">
        <v>4090784</v>
      </c>
      <c r="J6" s="1049">
        <v>5.1177118435449254E-2</v>
      </c>
    </row>
    <row r="7" spans="1:10">
      <c r="B7" s="52" t="s">
        <v>265</v>
      </c>
      <c r="C7" s="1037">
        <v>186625</v>
      </c>
      <c r="D7" s="1038">
        <v>219800</v>
      </c>
      <c r="E7" s="1038">
        <v>256914</v>
      </c>
      <c r="F7" s="351">
        <v>0.16885350318471337</v>
      </c>
      <c r="G7" s="352">
        <v>0.37663228399196247</v>
      </c>
      <c r="H7" s="1038">
        <v>713470</v>
      </c>
      <c r="I7" s="1038">
        <v>893142</v>
      </c>
      <c r="J7" s="1049">
        <v>0.25182838801911789</v>
      </c>
    </row>
    <row r="8" spans="1:10" ht="15.75" thickBot="1">
      <c r="B8" s="52" t="s">
        <v>266</v>
      </c>
      <c r="C8" s="1037">
        <v>3808</v>
      </c>
      <c r="D8" s="1038">
        <v>65</v>
      </c>
      <c r="E8" s="1038">
        <v>120</v>
      </c>
      <c r="F8" s="351">
        <v>0.84615384615384626</v>
      </c>
      <c r="G8" s="352">
        <v>-0.96848739495798319</v>
      </c>
      <c r="H8" s="1038">
        <v>28269</v>
      </c>
      <c r="I8" s="1038">
        <v>7355</v>
      </c>
      <c r="J8" s="1049">
        <v>-0.73982100534154016</v>
      </c>
    </row>
    <row r="9" spans="1:10" ht="16.5" thickBot="1">
      <c r="B9" s="531" t="s">
        <v>840</v>
      </c>
      <c r="C9" s="1041">
        <v>2612878</v>
      </c>
      <c r="D9" s="1042">
        <v>2629461</v>
      </c>
      <c r="E9" s="1042">
        <v>2871709</v>
      </c>
      <c r="F9" s="1052">
        <v>9.2128386768238757E-2</v>
      </c>
      <c r="G9" s="818">
        <v>9.9059734132248112E-2</v>
      </c>
      <c r="H9" s="1042">
        <v>9309797</v>
      </c>
      <c r="I9" s="1042">
        <v>10426752</v>
      </c>
      <c r="J9" s="1053">
        <v>0.11997630023511796</v>
      </c>
    </row>
    <row r="10" spans="1:10">
      <c r="B10" s="2216"/>
      <c r="C10" s="2217"/>
      <c r="D10" s="2217"/>
      <c r="E10" s="2217"/>
      <c r="F10" s="2216"/>
      <c r="G10" s="2216"/>
      <c r="H10" s="2216"/>
      <c r="I10" s="2216"/>
      <c r="J10" s="2216"/>
    </row>
    <row r="11" spans="1:10">
      <c r="B11" s="1705" t="s">
        <v>841</v>
      </c>
      <c r="C11" s="46"/>
      <c r="D11" s="46"/>
      <c r="E11" s="46"/>
      <c r="F11" s="46"/>
      <c r="G11" s="46"/>
      <c r="H11" s="46"/>
      <c r="I11" s="46"/>
      <c r="J11" s="46"/>
    </row>
    <row r="12" spans="1:10" ht="15.75" thickBot="1">
      <c r="B12" s="46"/>
      <c r="C12" s="46"/>
      <c r="D12" s="46"/>
      <c r="E12" s="46"/>
      <c r="F12" s="46"/>
      <c r="G12" s="46"/>
      <c r="H12" s="46"/>
      <c r="I12" s="46"/>
      <c r="J12" s="46"/>
    </row>
    <row r="13" spans="1:10">
      <c r="B13" s="532" t="s">
        <v>490</v>
      </c>
      <c r="C13" s="2218" t="s">
        <v>41</v>
      </c>
      <c r="D13" s="2212"/>
      <c r="E13" s="2212"/>
      <c r="F13" s="2218" t="s">
        <v>42</v>
      </c>
      <c r="G13" s="2213"/>
      <c r="H13" s="2212" t="s">
        <v>43</v>
      </c>
      <c r="I13" s="2213"/>
      <c r="J13" s="669" t="s">
        <v>42</v>
      </c>
    </row>
    <row r="14" spans="1:10" ht="15.75" thickBot="1">
      <c r="B14" s="670" t="s">
        <v>141</v>
      </c>
      <c r="C14" s="117" t="str">
        <f>C4</f>
        <v>4T24</v>
      </c>
      <c r="D14" s="118" t="str">
        <f>D4</f>
        <v>3T25</v>
      </c>
      <c r="E14" s="2069" t="str">
        <f>E4</f>
        <v>4T25</v>
      </c>
      <c r="F14" s="671" t="s">
        <v>44</v>
      </c>
      <c r="G14" s="672" t="s">
        <v>45</v>
      </c>
      <c r="H14" s="1246" t="str">
        <f>H4</f>
        <v>Dic 24</v>
      </c>
      <c r="I14" s="1247" t="str">
        <f>I4</f>
        <v>Dic 25</v>
      </c>
      <c r="J14" s="541" t="str">
        <f>+CONCATENATE(I14," / ",H14)</f>
        <v>Dic 25 / Dic 24</v>
      </c>
    </row>
    <row r="15" spans="1:10">
      <c r="B15" s="533" t="s">
        <v>267</v>
      </c>
      <c r="C15" s="1054">
        <v>386150</v>
      </c>
      <c r="D15" s="534">
        <v>336894</v>
      </c>
      <c r="E15" s="534">
        <v>422856</v>
      </c>
      <c r="F15" s="1055">
        <v>0.25516037685444082</v>
      </c>
      <c r="G15" s="1056">
        <v>9.5056325262203867E-2</v>
      </c>
      <c r="H15" s="1033">
        <v>1251424</v>
      </c>
      <c r="I15" s="1066">
        <v>1385862</v>
      </c>
      <c r="J15" s="53">
        <v>0.10742801800189228</v>
      </c>
    </row>
    <row r="16" spans="1:10">
      <c r="B16" s="54" t="s">
        <v>268</v>
      </c>
      <c r="C16" s="1057">
        <v>163897</v>
      </c>
      <c r="D16" s="324">
        <v>133510</v>
      </c>
      <c r="E16" s="324">
        <v>183504</v>
      </c>
      <c r="F16" s="1058">
        <v>0.37445884203430446</v>
      </c>
      <c r="G16" s="1059">
        <v>0.11963001153163266</v>
      </c>
      <c r="H16" s="1038">
        <v>478812</v>
      </c>
      <c r="I16" s="1038">
        <v>514431</v>
      </c>
      <c r="J16" s="53">
        <v>7.439036615623662E-2</v>
      </c>
    </row>
    <row r="17" spans="2:10">
      <c r="B17" s="54" t="s">
        <v>269</v>
      </c>
      <c r="C17" s="1057">
        <v>105296</v>
      </c>
      <c r="D17" s="324">
        <v>90710</v>
      </c>
      <c r="E17" s="324">
        <v>93975</v>
      </c>
      <c r="F17" s="1058">
        <v>3.5993826479991275E-2</v>
      </c>
      <c r="G17" s="1059">
        <v>-0.10751595502203315</v>
      </c>
      <c r="H17" s="1038">
        <v>382711</v>
      </c>
      <c r="I17" s="1038">
        <v>354353</v>
      </c>
      <c r="J17" s="53">
        <v>-7.4097687288841918E-2</v>
      </c>
    </row>
    <row r="18" spans="2:10">
      <c r="B18" s="54" t="s">
        <v>270</v>
      </c>
      <c r="C18" s="1057">
        <v>171101</v>
      </c>
      <c r="D18" s="324">
        <v>120177</v>
      </c>
      <c r="E18" s="324">
        <v>165592</v>
      </c>
      <c r="F18" s="1058">
        <v>0.3779009294623763</v>
      </c>
      <c r="G18" s="1059">
        <v>-3.2197357116556913E-2</v>
      </c>
      <c r="H18" s="1038">
        <v>407508</v>
      </c>
      <c r="I18" s="1038">
        <v>448927</v>
      </c>
      <c r="J18" s="53">
        <v>0.10163972241035757</v>
      </c>
    </row>
    <row r="19" spans="2:10">
      <c r="B19" s="54" t="s">
        <v>271</v>
      </c>
      <c r="C19" s="1057">
        <v>67398</v>
      </c>
      <c r="D19" s="324">
        <v>64565</v>
      </c>
      <c r="E19" s="324">
        <v>74704</v>
      </c>
      <c r="F19" s="1058">
        <v>0.15703554557422761</v>
      </c>
      <c r="G19" s="1059">
        <v>0.10840084275497786</v>
      </c>
      <c r="H19" s="1038">
        <v>244255</v>
      </c>
      <c r="I19" s="1038">
        <v>250470</v>
      </c>
      <c r="J19" s="53">
        <v>2.544471965773476E-2</v>
      </c>
    </row>
    <row r="20" spans="2:10">
      <c r="B20" s="54" t="s">
        <v>272</v>
      </c>
      <c r="C20" s="1057">
        <v>50981</v>
      </c>
      <c r="D20" s="324">
        <v>43719</v>
      </c>
      <c r="E20" s="324">
        <v>57177</v>
      </c>
      <c r="F20" s="1058">
        <v>0.30782954779386529</v>
      </c>
      <c r="G20" s="1059">
        <v>0.12153547400011777</v>
      </c>
      <c r="H20" s="1038">
        <v>154533</v>
      </c>
      <c r="I20" s="1038">
        <v>170417</v>
      </c>
      <c r="J20" s="53">
        <v>0.10278710696097271</v>
      </c>
    </row>
    <row r="21" spans="2:10">
      <c r="B21" s="54" t="s">
        <v>273</v>
      </c>
      <c r="C21" s="1057">
        <v>31436</v>
      </c>
      <c r="D21" s="324">
        <v>27807</v>
      </c>
      <c r="E21" s="324">
        <v>26734</v>
      </c>
      <c r="F21" s="1058">
        <v>-3.8587406048836592E-2</v>
      </c>
      <c r="G21" s="1059">
        <v>-0.14957373711668154</v>
      </c>
      <c r="H21" s="1038">
        <v>118156</v>
      </c>
      <c r="I21" s="1038">
        <v>108710</v>
      </c>
      <c r="J21" s="53">
        <v>-7.9945157249737608E-2</v>
      </c>
    </row>
    <row r="22" spans="2:10">
      <c r="B22" s="54" t="s">
        <v>274</v>
      </c>
      <c r="C22" s="1057">
        <v>6220</v>
      </c>
      <c r="D22" s="324">
        <v>27766</v>
      </c>
      <c r="E22" s="324">
        <v>37126</v>
      </c>
      <c r="F22" s="1058">
        <v>0.33710293164301675</v>
      </c>
      <c r="G22" s="1059">
        <v>4.9688102893890678</v>
      </c>
      <c r="H22" s="1038">
        <v>107274</v>
      </c>
      <c r="I22" s="1038">
        <v>112962</v>
      </c>
      <c r="J22" s="53">
        <v>5.3023099725935552E-2</v>
      </c>
    </row>
    <row r="23" spans="2:10">
      <c r="B23" s="54" t="s">
        <v>275</v>
      </c>
      <c r="C23" s="1057">
        <v>36936</v>
      </c>
      <c r="D23" s="324">
        <v>34858</v>
      </c>
      <c r="E23" s="324">
        <v>40883</v>
      </c>
      <c r="F23" s="1058">
        <v>0.17284411039072811</v>
      </c>
      <c r="G23" s="1059">
        <v>0.10686051548624653</v>
      </c>
      <c r="H23" s="1038">
        <v>124781</v>
      </c>
      <c r="I23" s="1038">
        <v>143855</v>
      </c>
      <c r="J23" s="53">
        <v>0.15285981038779939</v>
      </c>
    </row>
    <row r="24" spans="2:10">
      <c r="B24" s="54" t="s">
        <v>276</v>
      </c>
      <c r="C24" s="1057">
        <v>24864</v>
      </c>
      <c r="D24" s="324">
        <v>16993</v>
      </c>
      <c r="E24" s="324">
        <v>15014</v>
      </c>
      <c r="F24" s="1058">
        <v>-0.11645971870770322</v>
      </c>
      <c r="G24" s="1059">
        <v>-0.39615508365508367</v>
      </c>
      <c r="H24" s="1038">
        <v>91769</v>
      </c>
      <c r="I24" s="1038">
        <v>69582</v>
      </c>
      <c r="J24" s="53">
        <v>-0.24177009665573346</v>
      </c>
    </row>
    <row r="25" spans="2:10">
      <c r="B25" s="54" t="s">
        <v>277</v>
      </c>
      <c r="C25" s="1057">
        <v>16614</v>
      </c>
      <c r="D25" s="324">
        <v>16888</v>
      </c>
      <c r="E25" s="324">
        <v>18905</v>
      </c>
      <c r="F25" s="1058">
        <v>0.11943391757460908</v>
      </c>
      <c r="G25" s="1059">
        <v>0.13789575057180681</v>
      </c>
      <c r="H25" s="1038">
        <v>65970</v>
      </c>
      <c r="I25" s="1038">
        <v>69679</v>
      </c>
      <c r="J25" s="53">
        <v>5.6222525390329015E-2</v>
      </c>
    </row>
    <row r="26" spans="2:10">
      <c r="B26" s="54" t="s">
        <v>278</v>
      </c>
      <c r="C26" s="1057">
        <v>14261</v>
      </c>
      <c r="D26" s="324">
        <v>20774</v>
      </c>
      <c r="E26" s="324">
        <v>19525</v>
      </c>
      <c r="F26" s="1058">
        <v>-6.0123230961779184E-2</v>
      </c>
      <c r="G26" s="1059">
        <v>0.36911857513498347</v>
      </c>
      <c r="H26" s="1038">
        <v>74002</v>
      </c>
      <c r="I26" s="1038">
        <v>78402</v>
      </c>
      <c r="J26" s="53">
        <v>5.9457852490473195E-2</v>
      </c>
    </row>
    <row r="27" spans="2:10">
      <c r="B27" s="54" t="s">
        <v>279</v>
      </c>
      <c r="C27" s="1057">
        <v>15053</v>
      </c>
      <c r="D27" s="324">
        <v>11390</v>
      </c>
      <c r="E27" s="324">
        <v>13972</v>
      </c>
      <c r="F27" s="1058">
        <v>0.22669007901668126</v>
      </c>
      <c r="G27" s="1059">
        <v>-7.1812927655616865E-2</v>
      </c>
      <c r="H27" s="1038">
        <v>52260</v>
      </c>
      <c r="I27" s="1038">
        <v>48150</v>
      </c>
      <c r="J27" s="53">
        <v>-7.8645235361653243E-2</v>
      </c>
    </row>
    <row r="28" spans="2:10">
      <c r="B28" s="54" t="s">
        <v>280</v>
      </c>
      <c r="C28" s="1057">
        <v>8124</v>
      </c>
      <c r="D28" s="324">
        <v>8935</v>
      </c>
      <c r="E28" s="324">
        <v>9247</v>
      </c>
      <c r="F28" s="1058">
        <v>3.4918858421936205E-2</v>
      </c>
      <c r="G28" s="1059">
        <v>0.13823239783357955</v>
      </c>
      <c r="H28" s="1038">
        <v>29466</v>
      </c>
      <c r="I28" s="1038">
        <v>33579</v>
      </c>
      <c r="J28" s="53">
        <v>0.13958460598656086</v>
      </c>
    </row>
    <row r="29" spans="2:10">
      <c r="B29" s="54" t="s">
        <v>248</v>
      </c>
      <c r="C29" s="1057">
        <v>14312</v>
      </c>
      <c r="D29" s="324">
        <v>34401</v>
      </c>
      <c r="E29" s="324">
        <v>-18515</v>
      </c>
      <c r="F29" s="1058">
        <v>-1.538211098514578</v>
      </c>
      <c r="G29" s="1059">
        <v>-2.2936696478479597</v>
      </c>
      <c r="H29" s="1038">
        <v>55150</v>
      </c>
      <c r="I29" s="1038">
        <v>44046</v>
      </c>
      <c r="J29" s="53">
        <v>-0.20134179510426109</v>
      </c>
    </row>
    <row r="30" spans="2:10">
      <c r="B30" s="54" t="s">
        <v>281</v>
      </c>
      <c r="C30" s="1057">
        <v>8415</v>
      </c>
      <c r="D30" s="324">
        <v>6474</v>
      </c>
      <c r="E30" s="324">
        <v>7208</v>
      </c>
      <c r="F30" s="1058">
        <v>0.11337658325610134</v>
      </c>
      <c r="G30" s="1059">
        <v>-0.14343434343434347</v>
      </c>
      <c r="H30" s="1038">
        <v>25549</v>
      </c>
      <c r="I30" s="1038">
        <v>27254</v>
      </c>
      <c r="J30" s="53">
        <v>6.6734510156953197E-2</v>
      </c>
    </row>
    <row r="31" spans="2:10" ht="15.75" thickBot="1">
      <c r="B31" s="673" t="s">
        <v>211</v>
      </c>
      <c r="C31" s="1060">
        <v>29809</v>
      </c>
      <c r="D31" s="1061">
        <v>72598</v>
      </c>
      <c r="E31" s="1061">
        <v>18590</v>
      </c>
      <c r="F31" s="1062">
        <v>-0.74393233973387696</v>
      </c>
      <c r="G31" s="1063">
        <v>-0.37636284343654602</v>
      </c>
      <c r="H31" s="1038">
        <v>228002</v>
      </c>
      <c r="I31" s="1038">
        <v>230105</v>
      </c>
      <c r="J31" s="53">
        <v>9.2236033017254471E-3</v>
      </c>
    </row>
    <row r="32" spans="2:10" ht="15.75" thickBot="1">
      <c r="B32" s="55" t="s">
        <v>282</v>
      </c>
      <c r="C32" s="535">
        <v>1150867</v>
      </c>
      <c r="D32" s="536">
        <v>1068459</v>
      </c>
      <c r="E32" s="536">
        <v>1186497</v>
      </c>
      <c r="F32" s="1064">
        <v>0.11047499248918302</v>
      </c>
      <c r="G32" s="1065">
        <v>3.0959268099615356E-2</v>
      </c>
      <c r="H32" s="1041">
        <v>3891622</v>
      </c>
      <c r="I32" s="1067">
        <v>4090784</v>
      </c>
      <c r="J32" s="56">
        <v>5.1177118435449254E-2</v>
      </c>
    </row>
    <row r="33" spans="2:10" ht="15.75" thickBot="1">
      <c r="B33" s="57"/>
      <c r="C33" s="46"/>
      <c r="D33" s="46"/>
      <c r="E33" s="46"/>
      <c r="F33" s="46"/>
      <c r="G33" s="46"/>
      <c r="H33" s="46"/>
      <c r="I33" s="46"/>
      <c r="J33" s="46"/>
    </row>
    <row r="34" spans="2:10">
      <c r="B34" s="1134" t="s">
        <v>697</v>
      </c>
      <c r="C34" s="2220" t="s">
        <v>41</v>
      </c>
      <c r="D34" s="2221"/>
      <c r="E34" s="2222"/>
      <c r="F34" s="2220" t="s">
        <v>283</v>
      </c>
      <c r="G34" s="2222"/>
      <c r="H34" s="2212" t="s">
        <v>43</v>
      </c>
      <c r="I34" s="2213"/>
      <c r="J34" s="669" t="s">
        <v>42</v>
      </c>
    </row>
    <row r="35" spans="2:10" ht="15.75" thickBot="1">
      <c r="B35" s="1135" t="s">
        <v>141</v>
      </c>
      <c r="C35" s="1069" t="str">
        <f>C4</f>
        <v>4T24</v>
      </c>
      <c r="D35" s="2063" t="str">
        <f>D4</f>
        <v>3T25</v>
      </c>
      <c r="E35" s="2070" t="str">
        <f>E4</f>
        <v>4T25</v>
      </c>
      <c r="F35" s="1136" t="s">
        <v>44</v>
      </c>
      <c r="G35" s="1137" t="s">
        <v>45</v>
      </c>
      <c r="H35" s="1246" t="str">
        <f>H4</f>
        <v>Dic 24</v>
      </c>
      <c r="I35" s="1247" t="str">
        <f>I4</f>
        <v>Dic 25</v>
      </c>
      <c r="J35" s="302" t="str">
        <f>+CONCATENATE(I35," / ",H35)</f>
        <v>Dic 25 / Dic 24</v>
      </c>
    </row>
    <row r="36" spans="2:10">
      <c r="B36" s="1138" t="s">
        <v>699</v>
      </c>
      <c r="C36" s="1139">
        <v>2256447.2940171626</v>
      </c>
      <c r="D36" s="1139">
        <v>2282506.1439736998</v>
      </c>
      <c r="E36" s="1139">
        <v>2436589.2947783894</v>
      </c>
      <c r="F36" s="1140">
        <v>6.7506127513173197E-2</v>
      </c>
      <c r="G36" s="1141">
        <v>7.9834348995814208E-2</v>
      </c>
      <c r="H36" s="1139">
        <v>8124717.5465363469</v>
      </c>
      <c r="I36" s="1139">
        <v>9023545.7273148708</v>
      </c>
      <c r="J36" s="1467">
        <v>0.11062885271152645</v>
      </c>
    </row>
    <row r="37" spans="2:10" ht="15.75" thickBot="1">
      <c r="B37" s="1142" t="s">
        <v>731</v>
      </c>
      <c r="C37" s="1143">
        <v>356430.70598283724</v>
      </c>
      <c r="D37" s="1143">
        <v>346954.8560263004</v>
      </c>
      <c r="E37" s="1143">
        <v>435119.70522161061</v>
      </c>
      <c r="F37" s="1140">
        <v>0.25411043443826875</v>
      </c>
      <c r="G37" s="1141">
        <v>0.22076941721895982</v>
      </c>
      <c r="H37" s="1143">
        <v>1185079.4534636533</v>
      </c>
      <c r="I37" s="1143">
        <v>1403206.2726851287</v>
      </c>
      <c r="J37" s="1468">
        <v>0.18406092400298735</v>
      </c>
    </row>
    <row r="38" spans="2:10" ht="15.75" thickBot="1">
      <c r="B38" s="1144" t="s">
        <v>663</v>
      </c>
      <c r="C38" s="1145">
        <v>2612878</v>
      </c>
      <c r="D38" s="1145">
        <v>2629461</v>
      </c>
      <c r="E38" s="1145">
        <v>2871709</v>
      </c>
      <c r="F38" s="1146">
        <v>9.2128386768238757E-2</v>
      </c>
      <c r="G38" s="1147">
        <v>9.9059734132248112E-2</v>
      </c>
      <c r="H38" s="1145">
        <v>9309797</v>
      </c>
      <c r="I38" s="1145">
        <v>10426752</v>
      </c>
      <c r="J38" s="1469">
        <v>0.11997630023511796</v>
      </c>
    </row>
    <row r="40" spans="2:10" ht="30" customHeight="1">
      <c r="B40" s="2219" t="s">
        <v>782</v>
      </c>
      <c r="C40" s="2219"/>
    </row>
  </sheetData>
  <mergeCells count="11">
    <mergeCell ref="B40:C40"/>
    <mergeCell ref="C34:E34"/>
    <mergeCell ref="F34:G34"/>
    <mergeCell ref="C3:E3"/>
    <mergeCell ref="F3:G3"/>
    <mergeCell ref="H34:I34"/>
    <mergeCell ref="H3:I3"/>
    <mergeCell ref="B10:J10"/>
    <mergeCell ref="C13:E13"/>
    <mergeCell ref="F13:G13"/>
    <mergeCell ref="H13:I13"/>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J41"/>
  <sheetViews>
    <sheetView showGridLines="0" zoomScale="73" zoomScaleNormal="95" workbookViewId="0"/>
  </sheetViews>
  <sheetFormatPr baseColWidth="10" defaultColWidth="11.42578125" defaultRowHeight="12.75"/>
  <cols>
    <col min="1" max="1" width="11.42578125" style="66"/>
    <col min="2" max="2" width="29.42578125" style="66" customWidth="1"/>
    <col min="3" max="3" width="13.42578125" style="66" customWidth="1"/>
    <col min="4" max="5" width="12.28515625" style="66" bestFit="1" customWidth="1"/>
    <col min="6" max="6" width="12.7109375" style="66" customWidth="1"/>
    <col min="7" max="7" width="11.42578125" style="66"/>
    <col min="8" max="9" width="13" style="66" bestFit="1" customWidth="1"/>
    <col min="10" max="10" width="12.85546875" style="66" bestFit="1" customWidth="1"/>
    <col min="11" max="16384" width="11.42578125" style="66"/>
  </cols>
  <sheetData>
    <row r="1" spans="1:10" ht="15">
      <c r="A1" s="132" t="s">
        <v>37</v>
      </c>
    </row>
    <row r="2" spans="1:10" ht="13.5" thickBot="1"/>
    <row r="3" spans="1:10">
      <c r="B3" s="664" t="s">
        <v>284</v>
      </c>
      <c r="C3" s="2137" t="s">
        <v>41</v>
      </c>
      <c r="D3" s="2138"/>
      <c r="E3" s="2139"/>
      <c r="F3" s="2137" t="s">
        <v>42</v>
      </c>
      <c r="G3" s="2139"/>
      <c r="H3" s="2192" t="s">
        <v>60</v>
      </c>
      <c r="I3" s="2171"/>
      <c r="J3" s="1297" t="s">
        <v>42</v>
      </c>
    </row>
    <row r="4" spans="1:10" ht="13.5" thickBot="1">
      <c r="B4" s="51" t="s">
        <v>61</v>
      </c>
      <c r="C4" s="1069" t="s">
        <v>874</v>
      </c>
      <c r="D4" s="1840" t="s">
        <v>811</v>
      </c>
      <c r="E4" s="597" t="s">
        <v>875</v>
      </c>
      <c r="F4" s="674" t="s">
        <v>44</v>
      </c>
      <c r="G4" s="668" t="s">
        <v>45</v>
      </c>
      <c r="H4" s="1246" t="s">
        <v>876</v>
      </c>
      <c r="I4" s="1247" t="s">
        <v>877</v>
      </c>
      <c r="J4" s="302" t="str">
        <f>+CONCATENATE(I4," / ",H4)</f>
        <v>Dic 25 / Dic 24</v>
      </c>
    </row>
    <row r="5" spans="1:10" ht="15">
      <c r="B5" s="675" t="s">
        <v>285</v>
      </c>
      <c r="C5" s="996">
        <v>2612878</v>
      </c>
      <c r="D5" s="997">
        <v>2629461</v>
      </c>
      <c r="E5" s="997">
        <v>2871709</v>
      </c>
      <c r="F5" s="999">
        <v>9.2128386768238757E-2</v>
      </c>
      <c r="G5" s="323">
        <v>9.9059734132248112E-2</v>
      </c>
      <c r="H5" s="324">
        <v>9309797</v>
      </c>
      <c r="I5" s="324">
        <v>10426752</v>
      </c>
      <c r="J5" s="1298">
        <v>0.11997630023511796</v>
      </c>
    </row>
    <row r="6" spans="1:10" ht="15">
      <c r="B6" s="537" t="s">
        <v>286</v>
      </c>
      <c r="C6" s="996">
        <v>5396202</v>
      </c>
      <c r="D6" s="997">
        <v>5670690</v>
      </c>
      <c r="E6" s="997">
        <v>5857472</v>
      </c>
      <c r="F6" s="999">
        <v>3.2938143330000447E-2</v>
      </c>
      <c r="G6" s="323">
        <v>8.5480491649497115E-2</v>
      </c>
      <c r="H6" s="324">
        <v>20684226</v>
      </c>
      <c r="I6" s="324">
        <v>22397662</v>
      </c>
      <c r="J6" s="1299">
        <v>8.2837810803266132E-2</v>
      </c>
    </row>
    <row r="7" spans="1:10" ht="15.75" thickBot="1">
      <c r="B7" s="538" t="s">
        <v>287</v>
      </c>
      <c r="C7" s="676">
        <v>0.4842068551177291</v>
      </c>
      <c r="D7" s="676">
        <v>0.46369330716367851</v>
      </c>
      <c r="E7" s="1153">
        <v>0.49026423002961006</v>
      </c>
      <c r="F7" s="1154" t="str">
        <f>+CONCATENATE(ROUND(((ROUND(E7,4)-ROUND(D7,4))/1%*100),0)," "," pbs")</f>
        <v>266  pbs</v>
      </c>
      <c r="G7" s="1155" t="str">
        <f>+CONCATENATE(ROUND(((ROUND(E7,4)-ROUND(C7,4))/1%*100),0)," "," pbs")</f>
        <v>61  pbs</v>
      </c>
      <c r="H7" s="1153">
        <v>0.4500916302113504</v>
      </c>
      <c r="I7" s="1153">
        <v>0.46552858954653392</v>
      </c>
      <c r="J7" s="1306" t="str">
        <f>+CONCATENATE(ROUND(((ROUND(I7,4)-ROUND(H7,4))/1%*100),0)," ","pbs")</f>
        <v>154 pbs</v>
      </c>
    </row>
    <row r="9" spans="1:10" ht="10.9" customHeight="1">
      <c r="B9" s="2225" t="s">
        <v>288</v>
      </c>
      <c r="C9" s="2225"/>
      <c r="D9" s="2225"/>
      <c r="E9" s="2225"/>
      <c r="F9" s="2225"/>
      <c r="G9" s="2225"/>
      <c r="H9"/>
    </row>
    <row r="10" spans="1:10" ht="34.15" customHeight="1">
      <c r="B10" s="2225" t="s">
        <v>698</v>
      </c>
      <c r="C10" s="2225"/>
      <c r="D10" s="2225"/>
      <c r="E10" s="2225"/>
      <c r="F10" s="2225"/>
      <c r="G10" s="2225"/>
      <c r="H10"/>
    </row>
    <row r="11" spans="1:10" ht="10.9" customHeight="1">
      <c r="B11" s="2226" t="s">
        <v>289</v>
      </c>
      <c r="C11" s="2226"/>
      <c r="D11" s="2226"/>
      <c r="E11" s="2226"/>
      <c r="F11" s="2226"/>
      <c r="G11" s="2226"/>
      <c r="H11"/>
    </row>
    <row r="12" spans="1:10" ht="15">
      <c r="B12" s="2227"/>
      <c r="C12" s="2227"/>
      <c r="D12" s="2227"/>
      <c r="E12" s="2227"/>
      <c r="F12" s="2227"/>
      <c r="G12" s="2227"/>
      <c r="H12"/>
    </row>
    <row r="13" spans="1:10" ht="15.75" thickBot="1">
      <c r="B13" s="46"/>
      <c r="C13" s="46"/>
      <c r="D13" s="46"/>
      <c r="E13" s="46"/>
      <c r="F13" s="46"/>
      <c r="G13" s="46"/>
      <c r="H13"/>
    </row>
    <row r="14" spans="1:10">
      <c r="B14" s="677" t="s">
        <v>38</v>
      </c>
      <c r="C14" s="2132" t="s">
        <v>41</v>
      </c>
      <c r="D14" s="2133"/>
      <c r="E14" s="2134"/>
      <c r="F14" s="2132" t="s">
        <v>563</v>
      </c>
      <c r="G14" s="2134"/>
      <c r="H14" s="2192" t="s">
        <v>60</v>
      </c>
      <c r="I14" s="2171"/>
      <c r="J14" s="1297" t="s">
        <v>563</v>
      </c>
    </row>
    <row r="15" spans="1:10" ht="13.5" thickBot="1">
      <c r="B15" s="330"/>
      <c r="C15" s="1069" t="str">
        <f>C4</f>
        <v>4T24</v>
      </c>
      <c r="D15" s="1840" t="str">
        <f>D4</f>
        <v>3T25</v>
      </c>
      <c r="E15" s="597" t="str">
        <f>E4</f>
        <v>4T25</v>
      </c>
      <c r="F15" s="678" t="s">
        <v>44</v>
      </c>
      <c r="G15" s="679" t="s">
        <v>45</v>
      </c>
      <c r="H15" s="1246" t="str">
        <f>H4</f>
        <v>Dic 24</v>
      </c>
      <c r="I15" s="1247" t="str">
        <f>I4</f>
        <v>Dic 25</v>
      </c>
      <c r="J15" s="302" t="str">
        <f>+CONCATENATE(I15," / ",H15)</f>
        <v>Dic 25 / Dic 24</v>
      </c>
    </row>
    <row r="16" spans="1:10">
      <c r="B16" s="325" t="s">
        <v>124</v>
      </c>
      <c r="C16" s="326">
        <v>0.4369329530661526</v>
      </c>
      <c r="D16" s="326">
        <v>0.39949432599074974</v>
      </c>
      <c r="E16" s="326">
        <v>0.42731510469365647</v>
      </c>
      <c r="F16" s="542" t="str">
        <f t="shared" ref="F16:F22" si="0">+CONCATENATE((ROUND(E16-D16,3))/1%*100," pbs")</f>
        <v>280 pbs</v>
      </c>
      <c r="G16" s="543" t="str">
        <f t="shared" ref="G16:G22" si="1">+CONCATENATE((ROUND(E16-C16,3))/1%*100," pbs")</f>
        <v>-100 pbs</v>
      </c>
      <c r="H16" s="1300">
        <v>0.38141020424500932</v>
      </c>
      <c r="I16" s="1300">
        <v>0.39737207633380722</v>
      </c>
      <c r="J16" s="1301" t="str">
        <f t="shared" ref="J16:J22" si="2">+CONCATENATE((ROUND(I16-H16,3))/1%*100," pbs")</f>
        <v>160 pbs</v>
      </c>
    </row>
    <row r="17" spans="2:10">
      <c r="B17" s="325" t="s">
        <v>241</v>
      </c>
      <c r="C17" s="327">
        <v>0.62972224757384931</v>
      </c>
      <c r="D17" s="327">
        <v>0.59017721518987343</v>
      </c>
      <c r="E17" s="327">
        <v>0.74212970376301046</v>
      </c>
      <c r="F17" s="542" t="str">
        <f t="shared" si="0"/>
        <v>1520 pbs</v>
      </c>
      <c r="G17" s="543" t="str">
        <f t="shared" si="1"/>
        <v>1120 pbs</v>
      </c>
      <c r="H17" s="1302">
        <v>0.63939121892025841</v>
      </c>
      <c r="I17" s="1302">
        <v>0.6777923697665007</v>
      </c>
      <c r="J17" s="1303" t="str">
        <f t="shared" si="2"/>
        <v>380 pbs</v>
      </c>
    </row>
    <row r="18" spans="2:10">
      <c r="B18" s="325" t="s">
        <v>290</v>
      </c>
      <c r="C18" s="327">
        <v>0.52230814496637157</v>
      </c>
      <c r="D18" s="327">
        <v>0.49444393534925013</v>
      </c>
      <c r="E18" s="327">
        <v>0.49587733401410988</v>
      </c>
      <c r="F18" s="542" t="str">
        <f t="shared" si="0"/>
        <v>10 pbs</v>
      </c>
      <c r="G18" s="543" t="str">
        <f t="shared" si="1"/>
        <v>-260 pbs</v>
      </c>
      <c r="H18" s="1302">
        <v>0.52670698399477123</v>
      </c>
      <c r="I18" s="1302">
        <v>0.50906646183377569</v>
      </c>
      <c r="J18" s="1303" t="str">
        <f t="shared" si="2"/>
        <v>-180 pbs</v>
      </c>
    </row>
    <row r="19" spans="2:10">
      <c r="B19" s="325" t="s">
        <v>133</v>
      </c>
      <c r="C19" s="327">
        <v>0.69457001925671158</v>
      </c>
      <c r="D19" s="327">
        <v>0.63711871574126522</v>
      </c>
      <c r="E19" s="327">
        <v>0.66159647307316105</v>
      </c>
      <c r="F19" s="542" t="str">
        <f>+CONCATENATE((ROUND(E19-D19,3))/1%*100," pbs")</f>
        <v>240 pbs</v>
      </c>
      <c r="G19" s="543" t="str">
        <f t="shared" si="1"/>
        <v>-330 pbs</v>
      </c>
      <c r="H19" s="1302">
        <v>0.7623668849256009</v>
      </c>
      <c r="I19" s="1302">
        <v>0.66315335829322419</v>
      </c>
      <c r="J19" s="1303" t="str">
        <f t="shared" si="2"/>
        <v>-990 pbs</v>
      </c>
    </row>
    <row r="20" spans="2:10">
      <c r="B20" s="325" t="s">
        <v>291</v>
      </c>
      <c r="C20" s="327">
        <v>0.29614397142338872</v>
      </c>
      <c r="D20" s="327">
        <v>0.38204715252813787</v>
      </c>
      <c r="E20" s="327">
        <v>0.45003837807375219</v>
      </c>
      <c r="F20" s="542" t="str">
        <f t="shared" si="0"/>
        <v>680 pbs</v>
      </c>
      <c r="G20" s="543" t="str">
        <f t="shared" si="1"/>
        <v>1540 pbs</v>
      </c>
      <c r="H20" s="1302">
        <v>0.27649319692558583</v>
      </c>
      <c r="I20" s="1302">
        <v>0.38286844524136754</v>
      </c>
      <c r="J20" s="1303" t="str">
        <f t="shared" si="2"/>
        <v>1060 pbs</v>
      </c>
    </row>
    <row r="21" spans="2:10" ht="13.5" thickBot="1">
      <c r="B21" s="325" t="s">
        <v>292</v>
      </c>
      <c r="C21" s="327">
        <v>0.64182392079387784</v>
      </c>
      <c r="D21" s="327">
        <v>0.52463220550055933</v>
      </c>
      <c r="E21" s="327">
        <v>0.57660155730408358</v>
      </c>
      <c r="F21" s="542" t="str">
        <f t="shared" si="0"/>
        <v>520 pbs</v>
      </c>
      <c r="G21" s="543" t="str">
        <f t="shared" si="1"/>
        <v>-650 pbs</v>
      </c>
      <c r="H21" s="1302">
        <v>0.54185707210643963</v>
      </c>
      <c r="I21" s="1302">
        <v>0.53981329367705566</v>
      </c>
      <c r="J21" s="1303" t="str">
        <f t="shared" si="2"/>
        <v>-20 pbs</v>
      </c>
    </row>
    <row r="22" spans="2:10" ht="13.5" thickBot="1">
      <c r="B22" s="328" t="s">
        <v>121</v>
      </c>
      <c r="C22" s="329">
        <v>0.4842068551177291</v>
      </c>
      <c r="D22" s="329">
        <v>0.46369348350906153</v>
      </c>
      <c r="E22" s="329">
        <v>0.49026440075172362</v>
      </c>
      <c r="F22" s="544" t="str">
        <f t="shared" si="0"/>
        <v>270 pbs</v>
      </c>
      <c r="G22" s="545" t="str">
        <f t="shared" si="1"/>
        <v>60 pbs</v>
      </c>
      <c r="H22" s="1304">
        <v>0.45011343975064627</v>
      </c>
      <c r="I22" s="1304">
        <v>0.46552858954653392</v>
      </c>
      <c r="J22" s="1305" t="str">
        <f t="shared" si="2"/>
        <v>150 pbs</v>
      </c>
    </row>
    <row r="23" spans="2:10">
      <c r="B23" s="2223"/>
      <c r="C23" s="2223"/>
      <c r="D23" s="2223"/>
      <c r="E23" s="2223"/>
      <c r="F23" s="2223"/>
      <c r="G23" s="2223"/>
    </row>
    <row r="24" spans="2:10" ht="12.6" customHeight="1">
      <c r="B24" s="2224"/>
      <c r="C24" s="2224"/>
      <c r="D24" s="2224"/>
      <c r="E24" s="2224"/>
      <c r="F24" s="2224"/>
      <c r="G24" s="2224"/>
    </row>
    <row r="25" spans="2:10" ht="24.4" customHeight="1">
      <c r="B25" s="2224"/>
      <c r="C25" s="2224"/>
      <c r="D25" s="2224"/>
      <c r="E25" s="2224"/>
      <c r="F25" s="2224"/>
      <c r="G25" s="2224"/>
    </row>
    <row r="26" spans="2:10" ht="22.5" customHeight="1">
      <c r="B26"/>
    </row>
    <row r="27" spans="2:10" ht="14.65" customHeight="1">
      <c r="B27"/>
    </row>
    <row r="28" spans="2:10" ht="15">
      <c r="B28"/>
    </row>
    <row r="29" spans="2:10" ht="15">
      <c r="B29"/>
    </row>
    <row r="30" spans="2:10" ht="15">
      <c r="B30"/>
    </row>
    <row r="31" spans="2:10" ht="15">
      <c r="B31"/>
      <c r="C31"/>
      <c r="D31"/>
      <c r="E31"/>
      <c r="F31"/>
      <c r="G31"/>
      <c r="H31"/>
    </row>
    <row r="32" spans="2:10" ht="15">
      <c r="B32"/>
      <c r="C32"/>
      <c r="D32"/>
      <c r="E32"/>
      <c r="F32"/>
      <c r="G32"/>
      <c r="H32"/>
    </row>
    <row r="33" spans="2:8" ht="15">
      <c r="B33"/>
      <c r="C33"/>
      <c r="D33"/>
      <c r="E33"/>
      <c r="F33"/>
      <c r="G33"/>
      <c r="H33"/>
    </row>
    <row r="34" spans="2:8" ht="15">
      <c r="B34"/>
      <c r="C34"/>
      <c r="D34"/>
      <c r="E34"/>
      <c r="F34"/>
      <c r="G34"/>
      <c r="H34"/>
    </row>
    <row r="35" spans="2:8" ht="15">
      <c r="B35"/>
      <c r="C35"/>
      <c r="D35"/>
      <c r="E35"/>
      <c r="F35"/>
      <c r="G35"/>
      <c r="H35"/>
    </row>
    <row r="36" spans="2:8" ht="15">
      <c r="B36"/>
      <c r="C36"/>
      <c r="D36"/>
      <c r="E36"/>
      <c r="F36"/>
      <c r="G36"/>
      <c r="H36"/>
    </row>
    <row r="37" spans="2:8" ht="15">
      <c r="B37"/>
      <c r="C37"/>
      <c r="D37"/>
      <c r="E37"/>
      <c r="F37"/>
      <c r="G37"/>
      <c r="H37"/>
    </row>
    <row r="38" spans="2:8" ht="15">
      <c r="B38"/>
      <c r="C38"/>
      <c r="D38"/>
      <c r="E38"/>
      <c r="F38"/>
      <c r="G38"/>
      <c r="H38"/>
    </row>
    <row r="39" spans="2:8" ht="15">
      <c r="B39"/>
      <c r="C39"/>
      <c r="D39"/>
      <c r="E39"/>
      <c r="F39"/>
      <c r="G39"/>
      <c r="H39"/>
    </row>
    <row r="40" spans="2:8" ht="15">
      <c r="B40"/>
      <c r="C40"/>
      <c r="D40"/>
      <c r="E40"/>
      <c r="F40"/>
      <c r="G40"/>
      <c r="H40"/>
    </row>
    <row r="41" spans="2:8" ht="15">
      <c r="B41"/>
      <c r="C41"/>
      <c r="D41"/>
      <c r="E41"/>
      <c r="F41"/>
      <c r="G41"/>
      <c r="H41"/>
    </row>
  </sheetData>
  <mergeCells count="11">
    <mergeCell ref="H3:I3"/>
    <mergeCell ref="H14:I14"/>
    <mergeCell ref="F3:G3"/>
    <mergeCell ref="C3:E3"/>
    <mergeCell ref="B23:G25"/>
    <mergeCell ref="C14:E14"/>
    <mergeCell ref="F14:G14"/>
    <mergeCell ref="B9:G9"/>
    <mergeCell ref="B11:G11"/>
    <mergeCell ref="B12:G12"/>
    <mergeCell ref="B10:G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2578125" defaultRowHeight="16.5"/>
  <cols>
    <col min="1" max="1" width="18.42578125" style="4" bestFit="1" customWidth="1"/>
    <col min="2" max="2" width="55.42578125" style="12" customWidth="1"/>
    <col min="3" max="5" width="12.42578125" style="5" bestFit="1" customWidth="1"/>
    <col min="6" max="8" width="10.42578125" style="4"/>
  </cols>
  <sheetData>
    <row r="2" spans="1:5" ht="17.25" thickBot="1">
      <c r="A2" s="70" t="s">
        <v>19</v>
      </c>
      <c r="B2" s="29" t="s">
        <v>20</v>
      </c>
      <c r="C2" s="71" t="s">
        <v>21</v>
      </c>
      <c r="D2" s="71" t="s">
        <v>22</v>
      </c>
      <c r="E2" s="71" t="s">
        <v>23</v>
      </c>
    </row>
    <row r="3" spans="1:5">
      <c r="A3" s="4" t="s">
        <v>24</v>
      </c>
      <c r="B3" s="14" t="str">
        <f>'0.Resumen BAP'!B7</f>
        <v>Intereses, rendimientos y gastos similares, neto</v>
      </c>
      <c r="C3" s="8">
        <f>'0.Resumen BAP'!C7</f>
        <v>3629794</v>
      </c>
      <c r="D3" s="8">
        <f>'0.Resumen BAP'!D7</f>
        <v>3687829</v>
      </c>
      <c r="E3" s="8">
        <f>'0.Resumen BAP'!E7</f>
        <v>3841267</v>
      </c>
    </row>
    <row r="4" spans="1:5">
      <c r="A4" s="4" t="s">
        <v>25</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24</v>
      </c>
      <c r="B7" s="15" t="str">
        <f>'0.Resumen BAP'!B8</f>
        <v>Provisión de pérdida crediticia para cartera de créditos, neto de recuperos</v>
      </c>
      <c r="C7" s="8">
        <f>'0.Resumen BAP'!C8</f>
        <v>-743296</v>
      </c>
      <c r="D7" s="8">
        <f>'0.Resumen BAP'!D8</f>
        <v>-602918</v>
      </c>
      <c r="E7" s="8">
        <f>'0.Resumen BAP'!E8</f>
        <v>-646286</v>
      </c>
    </row>
    <row r="8" spans="1:5">
      <c r="A8" s="4" t="s">
        <v>26</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24</v>
      </c>
      <c r="B11" s="15" t="str">
        <f>'0.Resumen BAP'!B9</f>
        <v>Intereses, rendimientos y gastos similares, neto, después de la provisión de pérdida crediticia para cartera de créditos</v>
      </c>
      <c r="C11" s="8">
        <f>'0.Resumen BAP'!C9</f>
        <v>2886498</v>
      </c>
      <c r="D11" s="8">
        <f>'0.Resumen BAP'!D9</f>
        <v>3084911</v>
      </c>
      <c r="E11" s="8">
        <f>'0.Resumen BAP'!E9</f>
        <v>3194981</v>
      </c>
    </row>
    <row r="12" spans="1:5">
      <c r="A12" s="4" t="s">
        <v>25</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24</v>
      </c>
      <c r="B15" s="15" t="str">
        <f>'0.Resumen BAP'!B10</f>
        <v>Total otros ingresos</v>
      </c>
      <c r="C15" s="8">
        <f>'0.Resumen BAP'!C10</f>
        <v>1582733</v>
      </c>
      <c r="D15" s="8">
        <f>'0.Resumen BAP'!D10</f>
        <v>1654191</v>
      </c>
      <c r="E15" s="8">
        <f>'0.Resumen BAP'!E10</f>
        <v>1799499</v>
      </c>
    </row>
    <row r="16" spans="1:5">
      <c r="A16" s="4" t="s">
        <v>27</v>
      </c>
      <c r="B16" s="15" t="e">
        <f>'6.1.Otros Ingresos Ordinarios'!#REF!</f>
        <v>#REF!</v>
      </c>
      <c r="C16" s="8" t="e">
        <f>'6.1.Otros Ingresos Ordinarios'!#REF!</f>
        <v>#REF!</v>
      </c>
      <c r="D16" s="8" t="e">
        <f>'6.1.Otros Ingresos Ordinarios'!#REF!</f>
        <v>#REF!</v>
      </c>
      <c r="E16" s="8" t="e">
        <f>'6.1.Otros Ingresos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24</v>
      </c>
      <c r="B19" s="15" t="str">
        <f>'0.Resumen BAP'!B11</f>
        <v>Resultados técnicos de seguros</v>
      </c>
      <c r="C19" s="8">
        <f>'0.Resumen BAP'!C11</f>
        <v>312682</v>
      </c>
      <c r="D19" s="8">
        <f>'0.Resumen BAP'!D11</f>
        <v>388350</v>
      </c>
      <c r="E19" s="8">
        <f>'0.Resumen BAP'!E11</f>
        <v>320843</v>
      </c>
    </row>
    <row r="20" spans="1:5">
      <c r="A20" s="4" t="s">
        <v>28</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24</v>
      </c>
      <c r="B23" s="15" t="str">
        <f>'0.Resumen BAP'!B13</f>
        <v>Total gastos</v>
      </c>
      <c r="C23" s="8" t="e">
        <f>'0.Resumen BAP'!#REF!</f>
        <v>#REF!</v>
      </c>
      <c r="D23" s="8" t="e">
        <f>'0.Resumen BAP'!#REF!</f>
        <v>#REF!</v>
      </c>
      <c r="E23" s="8" t="e">
        <f>'0.Resumen BAP'!#REF!</f>
        <v>#REF!</v>
      </c>
    </row>
    <row r="24" spans="1:5">
      <c r="A24" s="4" t="s">
        <v>29</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24</v>
      </c>
      <c r="B27" s="15" t="str">
        <f>'0.Resumen BAP'!B14</f>
        <v>Utilidad antes del impuesto a la renta</v>
      </c>
      <c r="C27" s="8">
        <f>'0.Resumen BAP'!C13</f>
        <v>-3026227</v>
      </c>
      <c r="D27" s="8">
        <f>'0.Resumen BAP'!D13</f>
        <v>-2744642</v>
      </c>
      <c r="E27" s="8">
        <f>'0.Resumen BAP'!E13</f>
        <v>-3079957</v>
      </c>
    </row>
    <row r="28" spans="1:5">
      <c r="A28" s="4" t="s">
        <v>30</v>
      </c>
      <c r="B28" s="15" t="str">
        <f>B27</f>
        <v>Utilidad antes del impuesto a la renta</v>
      </c>
      <c r="C28" s="6">
        <f>'12.7.1.Credicorp Consolidado'!O37</f>
        <v>0</v>
      </c>
      <c r="D28" s="6" t="e">
        <f>'12.7.1.Credicorp Consolidado'!#REF!</f>
        <v>#REF!</v>
      </c>
      <c r="E28" s="6" t="e">
        <f>'12.7.1.Credicorp Consolidado'!#REF!</f>
        <v>#REF!</v>
      </c>
    </row>
    <row r="29" spans="1:5">
      <c r="B29" s="15"/>
      <c r="C29" s="10">
        <f>IF(C27-C28=0,"Check",C27-C28)</f>
        <v>-3026227</v>
      </c>
      <c r="D29" s="10" t="e">
        <f t="shared" ref="D29" si="10">IF(D27-D28=0,"Check",D27-D28)</f>
        <v>#REF!</v>
      </c>
      <c r="E29" s="10" t="e">
        <f t="shared" ref="E29" si="11">IF(E27-E28=0,"Check",E27-E28)</f>
        <v>#REF!</v>
      </c>
    </row>
    <row r="30" spans="1:5">
      <c r="B30" s="15"/>
      <c r="C30" s="8"/>
      <c r="D30" s="8"/>
      <c r="E30" s="8"/>
    </row>
    <row r="31" spans="1:5">
      <c r="A31" s="4" t="s">
        <v>24</v>
      </c>
      <c r="B31" s="15" t="str">
        <f>'0.Resumen BAP'!B15</f>
        <v>Impuesto a la renta</v>
      </c>
      <c r="C31" s="8">
        <f>'0.Resumen BAP'!C14</f>
        <v>1755686</v>
      </c>
      <c r="D31" s="8">
        <f>'0.Resumen BAP'!D14</f>
        <v>2506763</v>
      </c>
      <c r="E31" s="8">
        <f>'0.Resumen BAP'!E14</f>
        <v>2360039</v>
      </c>
    </row>
    <row r="32" spans="1:5">
      <c r="A32" s="4" t="s">
        <v>30</v>
      </c>
      <c r="B32" s="15" t="str">
        <f>B31</f>
        <v>Impuesto a la renta</v>
      </c>
      <c r="C32" s="8">
        <f>'12.7.1.Credicorp Consolidado'!O39</f>
        <v>0</v>
      </c>
      <c r="D32" s="8" t="e">
        <f>'12.7.1.Credicorp Consolidado'!#REF!</f>
        <v>#REF!</v>
      </c>
      <c r="E32" s="8" t="e">
        <f>'12.7.1.Credicorp Consolidado'!#REF!</f>
        <v>#REF!</v>
      </c>
    </row>
    <row r="33" spans="1:5">
      <c r="B33" s="15"/>
      <c r="C33" s="10">
        <f>IF(C31-C32=0,"Check",C31-C32)</f>
        <v>1755686</v>
      </c>
      <c r="D33" s="10" t="e">
        <f t="shared" ref="D33" si="12">IF(D31-D32=0,"Check",D31-D32)</f>
        <v>#REF!</v>
      </c>
      <c r="E33" s="10" t="e">
        <f t="shared" ref="E33" si="13">IF(E31-E32=0,"Check",E31-E32)</f>
        <v>#REF!</v>
      </c>
    </row>
    <row r="34" spans="1:5">
      <c r="B34" s="15"/>
      <c r="C34" s="8"/>
      <c r="D34" s="8"/>
      <c r="E34" s="8"/>
    </row>
    <row r="35" spans="1:5">
      <c r="A35" s="4" t="s">
        <v>24</v>
      </c>
      <c r="B35" s="15" t="str">
        <f>'0.Resumen BAP'!B16</f>
        <v>Utilidad neta</v>
      </c>
      <c r="C35" s="8">
        <f>'0.Resumen BAP'!C15</f>
        <v>-598348</v>
      </c>
      <c r="D35" s="8">
        <f>'0.Resumen BAP'!D15</f>
        <v>-728308</v>
      </c>
      <c r="E35" s="8">
        <f>'0.Resumen BAP'!E15</f>
        <v>-735153</v>
      </c>
    </row>
    <row r="36" spans="1:5">
      <c r="A36" s="4" t="s">
        <v>30</v>
      </c>
      <c r="B36" s="15" t="str">
        <f>B35</f>
        <v>Utilidad neta</v>
      </c>
      <c r="C36" s="8">
        <f>'12.7.1.Credicorp Consolidado'!O40</f>
        <v>0</v>
      </c>
      <c r="D36" s="8" t="e">
        <f>'12.7.1.Credicorp Consolidado'!#REF!</f>
        <v>#REF!</v>
      </c>
      <c r="E36" s="8" t="e">
        <f>'12.7.1.Credicorp Consolidado'!#REF!</f>
        <v>#REF!</v>
      </c>
    </row>
    <row r="37" spans="1:5">
      <c r="B37" s="15"/>
      <c r="C37" s="10">
        <f>IF(C35-C36=0,"Check",C35-C36)</f>
        <v>-598348</v>
      </c>
      <c r="D37" s="10" t="e">
        <f t="shared" ref="D37" si="14">IF(D35-D36=0,"Check",D35-D36)</f>
        <v>#REF!</v>
      </c>
      <c r="E37" s="10" t="e">
        <f t="shared" ref="E37" si="15">IF(E35-E36=0,"Check",E35-E36)</f>
        <v>#REF!</v>
      </c>
    </row>
    <row r="38" spans="1:5">
      <c r="B38" s="15"/>
      <c r="C38" s="8"/>
      <c r="D38" s="8"/>
      <c r="E38" s="8"/>
    </row>
    <row r="39" spans="1:5">
      <c r="A39" s="4" t="s">
        <v>24</v>
      </c>
      <c r="B39" s="15" t="str">
        <f>'0.Resumen BAP'!B17</f>
        <v>Interés no controlador</v>
      </c>
      <c r="C39" s="8">
        <f>'0.Resumen BAP'!C16</f>
        <v>1157338</v>
      </c>
      <c r="D39" s="8">
        <f>'0.Resumen BAP'!D16</f>
        <v>1778455</v>
      </c>
      <c r="E39" s="8">
        <f>'0.Resumen BAP'!E16</f>
        <v>1624886</v>
      </c>
    </row>
    <row r="40" spans="1:5">
      <c r="A40" s="4" t="s">
        <v>30</v>
      </c>
      <c r="B40" s="15" t="str">
        <f>B39</f>
        <v>Interés no controlador</v>
      </c>
      <c r="C40" s="8">
        <f>'12.7.1.Credicorp Consolidado'!O41</f>
        <v>0</v>
      </c>
      <c r="D40" s="8" t="e">
        <f>'12.7.1.Credicorp Consolidado'!#REF!</f>
        <v>#REF!</v>
      </c>
      <c r="E40" s="8" t="e">
        <f>'12.7.1.Credicorp Consolidado'!#REF!</f>
        <v>#REF!</v>
      </c>
    </row>
    <row r="41" spans="1:5">
      <c r="B41" s="15"/>
      <c r="C41" s="10">
        <f>IF(C39-C40=0,"Check",C39-C40)</f>
        <v>1157338</v>
      </c>
      <c r="D41" s="10" t="e">
        <f t="shared" ref="D41" si="16">IF(D39-D40=0,"Check",D39-D40)</f>
        <v>#REF!</v>
      </c>
      <c r="E41" s="10" t="e">
        <f t="shared" ref="E41" si="17">IF(E39-E40=0,"Check",E39-E40)</f>
        <v>#REF!</v>
      </c>
    </row>
    <row r="42" spans="1:5">
      <c r="B42" s="15"/>
      <c r="C42" s="8"/>
      <c r="D42" s="8"/>
      <c r="E42" s="8"/>
    </row>
    <row r="43" spans="1:5">
      <c r="A43" s="4" t="s">
        <v>24</v>
      </c>
      <c r="B43" s="15" t="str">
        <f>'0.Resumen BAP'!B18</f>
        <v>Utilidad (pérdida) neta atribuible a Credicorp</v>
      </c>
      <c r="C43" s="8">
        <f>'0.Resumen BAP'!C17</f>
        <v>30625</v>
      </c>
      <c r="D43" s="8">
        <f>'0.Resumen BAP'!D17</f>
        <v>39800</v>
      </c>
      <c r="E43" s="8">
        <f>'0.Resumen BAP'!E17</f>
        <v>37876</v>
      </c>
    </row>
    <row r="44" spans="1:5">
      <c r="A44" s="4" t="s">
        <v>30</v>
      </c>
      <c r="B44" s="15" t="str">
        <f>B43</f>
        <v>Utilidad (pérdida) neta atribuible a Credicorp</v>
      </c>
      <c r="C44" s="8">
        <f>'12.7.1.Credicorp Consolidado'!O42</f>
        <v>0</v>
      </c>
      <c r="D44" s="8" t="e">
        <f>'12.7.1.Credicorp Consolidado'!#REF!</f>
        <v>#REF!</v>
      </c>
      <c r="E44" s="8" t="e">
        <f>'12.7.1.Credicorp Consolidado'!#REF!</f>
        <v>#REF!</v>
      </c>
    </row>
    <row r="45" spans="1:5">
      <c r="B45" s="15"/>
      <c r="C45" s="10">
        <f>IF(C43-C44=0,"Check",C43-C44)</f>
        <v>30625</v>
      </c>
      <c r="D45" s="10" t="e">
        <f t="shared" ref="D45" si="18">IF(D43-D44=0,"Check",D43-D44)</f>
        <v>#REF!</v>
      </c>
      <c r="E45" s="10" t="e">
        <f t="shared" ref="E45" si="19">IF(E43-E44=0,"Check",E43-E44)</f>
        <v>#REF!</v>
      </c>
    </row>
    <row r="46" spans="1:5">
      <c r="B46" s="15"/>
      <c r="C46" s="9"/>
      <c r="D46" s="9"/>
      <c r="E46" s="9"/>
    </row>
    <row r="47" spans="1:5">
      <c r="A47" s="4" t="s">
        <v>24</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24</v>
      </c>
      <c r="B51" s="15" t="str">
        <f>'0.Resumen BAP'!B22</f>
        <v>Colocaciones</v>
      </c>
      <c r="C51" s="8">
        <f>'0.Resumen BAP'!C21</f>
        <v>0</v>
      </c>
      <c r="D51" s="8">
        <f>'0.Resumen BAP'!D21</f>
        <v>0</v>
      </c>
      <c r="E51" s="8">
        <f>'0.Resumen BAP'!E21</f>
        <v>0</v>
      </c>
    </row>
    <row r="52" spans="1:5">
      <c r="A52" s="4" t="s">
        <v>31</v>
      </c>
      <c r="B52" s="15" t="e">
        <f>#REF!</f>
        <v>#REF!</v>
      </c>
      <c r="C52" s="8">
        <f>'3.1.AGIs'!C9</f>
        <v>145732273</v>
      </c>
      <c r="D52" s="8">
        <f>'3.1.AGIs'!D9</f>
        <v>144752254</v>
      </c>
      <c r="E52" s="8">
        <f>'3.1.AGIs'!E9</f>
        <v>149984954</v>
      </c>
    </row>
    <row r="53" spans="1:5">
      <c r="B53" s="15"/>
      <c r="C53" s="19">
        <f>IF(C51-C52=0,"Check",C51-C52)</f>
        <v>-145732273</v>
      </c>
      <c r="D53" s="19">
        <f t="shared" ref="D53" si="22">IF(D51-D52=0,"Check",D51-D52)</f>
        <v>-144752254</v>
      </c>
      <c r="E53" s="19">
        <f t="shared" ref="E53" si="23">IF(E51-E52=0,"Check",E51-E52)</f>
        <v>-149984954</v>
      </c>
    </row>
    <row r="54" spans="1:5">
      <c r="B54" s="15"/>
      <c r="C54" s="8"/>
      <c r="D54" s="8"/>
      <c r="E54" s="8"/>
    </row>
    <row r="55" spans="1:5">
      <c r="A55" s="4" t="s">
        <v>24</v>
      </c>
      <c r="B55" s="15" t="str">
        <f>'0.Resumen BAP'!B23</f>
        <v>Depósitos y obligaciones</v>
      </c>
      <c r="C55" s="8">
        <f>'0.Resumen BAP'!C22</f>
        <v>145732273</v>
      </c>
      <c r="D55" s="8">
        <f>'0.Resumen BAP'!D22</f>
        <v>144752254</v>
      </c>
      <c r="E55" s="8">
        <f>'0.Resumen BAP'!E22</f>
        <v>149984954</v>
      </c>
    </row>
    <row r="56" spans="1:5">
      <c r="A56" s="4" t="s">
        <v>32</v>
      </c>
      <c r="B56" s="15" t="e">
        <f>'2.Depositos'!#REF!</f>
        <v>#REF!</v>
      </c>
      <c r="C56" s="8">
        <f>'2.Depositos'!C12</f>
        <v>0</v>
      </c>
      <c r="D56" s="8">
        <f>'2.Depositos'!D12</f>
        <v>0</v>
      </c>
      <c r="E56" s="8">
        <f>'2.Depositos'!E12</f>
        <v>0</v>
      </c>
    </row>
    <row r="57" spans="1:5">
      <c r="B57" s="15"/>
      <c r="C57" s="10">
        <f>IF(C55-C56=0,"Check",C55-C56)</f>
        <v>145732273</v>
      </c>
      <c r="D57" s="10">
        <f t="shared" ref="D57" si="24">IF(D55-D56=0,"Check",D55-D56)</f>
        <v>144752254</v>
      </c>
      <c r="E57" s="10">
        <f t="shared" ref="E57" si="25">IF(E55-E56=0,"Check",E55-E56)</f>
        <v>149984954</v>
      </c>
    </row>
    <row r="58" spans="1:5">
      <c r="B58" s="15"/>
      <c r="C58" s="8"/>
      <c r="D58" s="8"/>
      <c r="E58" s="8"/>
    </row>
    <row r="59" spans="1:5">
      <c r="A59" s="4" t="s">
        <v>24</v>
      </c>
      <c r="B59" s="15" t="str">
        <f>'0.Resumen BAP'!B24</f>
        <v>Patrimonio Neto</v>
      </c>
      <c r="C59" s="8">
        <f>'0.Resumen BAP'!C23</f>
        <v>161842066</v>
      </c>
      <c r="D59" s="8">
        <f>'0.Resumen BAP'!D23</f>
        <v>158430455</v>
      </c>
      <c r="E59" s="8">
        <f>'0.Resumen BAP'!E23</f>
        <v>170401633</v>
      </c>
    </row>
    <row r="60" spans="1:5">
      <c r="A60" s="4" t="s">
        <v>30</v>
      </c>
      <c r="B60" s="15" t="str">
        <f>B59</f>
        <v>Patrimonio Neto</v>
      </c>
      <c r="C60" s="8">
        <f>'12.7.1.Credicorp Consolidado'!E56</f>
        <v>0</v>
      </c>
      <c r="D60" s="8">
        <f>'12.7.1.Credicorp Consolidado'!F56</f>
        <v>0</v>
      </c>
      <c r="E60" s="8">
        <f>'12.7.1.Credicorp Consolidado'!G57</f>
        <v>34346451</v>
      </c>
    </row>
    <row r="61" spans="1:5">
      <c r="B61" s="15"/>
      <c r="C61" s="10">
        <f>IF(C59-C60=0,"Check",C59-C60)</f>
        <v>161842066</v>
      </c>
      <c r="D61" s="10">
        <f t="shared" ref="D61" si="26">IF(D59-D60=0,"Check",D59-D60)</f>
        <v>158430455</v>
      </c>
      <c r="E61" s="10">
        <f t="shared" ref="E61" si="27">IF(E59-E60=0,"Check",E59-E60)</f>
        <v>136055182</v>
      </c>
    </row>
    <row r="62" spans="1:5">
      <c r="B62" s="15"/>
      <c r="C62" s="8"/>
      <c r="D62" s="8"/>
      <c r="E62" s="8"/>
    </row>
    <row r="63" spans="1:5">
      <c r="A63" s="4" t="s">
        <v>24</v>
      </c>
      <c r="B63" s="15" t="str">
        <f>'0.Resumen BAP'!B26</f>
        <v>Margen neto por intereses(1)</v>
      </c>
      <c r="C63" s="11">
        <f>'0.Resumen BAP'!C25</f>
        <v>0</v>
      </c>
      <c r="D63" s="11">
        <f>'0.Resumen BAP'!D25</f>
        <v>0</v>
      </c>
      <c r="E63" s="11">
        <f>'0.Resumen BAP'!E25</f>
        <v>0</v>
      </c>
    </row>
    <row r="64" spans="1:5">
      <c r="A64" s="4" t="s">
        <v>25</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24</v>
      </c>
      <c r="B67" s="15" t="str">
        <f>'0.Resumen BAP'!B27</f>
        <v>Margen neto por intereses ajustado por riesgo</v>
      </c>
      <c r="C67" s="11">
        <f>'0.Resumen BAP'!C26</f>
        <v>6.3353187919537257E-2</v>
      </c>
      <c r="D67" s="11">
        <f>'0.Resumen BAP'!D26</f>
        <v>6.5658181595341134E-2</v>
      </c>
      <c r="E67" s="11">
        <f>'0.Resumen BAP'!E26</f>
        <v>6.6204258866942103E-2</v>
      </c>
    </row>
    <row r="68" spans="1:5">
      <c r="A68" s="4" t="s">
        <v>25</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24</v>
      </c>
      <c r="B71" s="15" t="str">
        <f>'0.Resumen BAP'!B28</f>
        <v>Costo de fondeo(2)</v>
      </c>
      <c r="C71" s="26">
        <f>'0.Resumen BAP'!C27</f>
        <v>5.0835471742410925E-2</v>
      </c>
      <c r="D71" s="26">
        <f>'0.Resumen BAP'!D27</f>
        <v>5.5320315930248685E-2</v>
      </c>
      <c r="E71" s="26">
        <f>'0.Resumen BAP'!E27</f>
        <v>5.5467888037950497E-2</v>
      </c>
    </row>
    <row r="72" spans="1:5">
      <c r="A72" s="4" t="s">
        <v>32</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24</v>
      </c>
      <c r="B75" s="15" t="str">
        <f>'0.Resumen BAP'!B29</f>
        <v>ROE</v>
      </c>
      <c r="C75" s="11">
        <f>'0.Resumen BAP'!C28</f>
        <v>2.561960463545012E-2</v>
      </c>
      <c r="D75" s="11">
        <f>'0.Resumen BAP'!D28</f>
        <v>2.4303619335266206E-2</v>
      </c>
      <c r="E75" s="11">
        <f>'0.Resumen BAP'!E28</f>
        <v>2.3068105869132487E-2</v>
      </c>
    </row>
    <row r="76" spans="1:5">
      <c r="A76" s="4" t="s">
        <v>33</v>
      </c>
      <c r="B76" s="15" t="str">
        <f>B75</f>
        <v>ROE</v>
      </c>
      <c r="C76" s="27">
        <f>'0.2.ROAE'!C18</f>
        <v>0.13292776106360213</v>
      </c>
      <c r="D76" s="27">
        <f>'0.2.ROAE'!D18</f>
        <v>0.19585096281919026</v>
      </c>
      <c r="E76" s="27">
        <f>'0.2.ROAE'!E18</f>
        <v>0.16944496965618197</v>
      </c>
    </row>
    <row r="77" spans="1:5">
      <c r="B77" s="15"/>
      <c r="C77" s="13">
        <f>IF(C75-C76=0,"Check",C75-C76)</f>
        <v>-0.107308156428152</v>
      </c>
      <c r="D77" s="13">
        <f t="shared" ref="D77" si="31">IF(D75-D76=0,"Check",D75-D76)</f>
        <v>-0.17154734348392406</v>
      </c>
      <c r="E77" s="13">
        <f>IF(E75-E76=0,"Check",E75-E76)</f>
        <v>-0.14637686378704948</v>
      </c>
    </row>
    <row r="78" spans="1:5">
      <c r="B78" s="15"/>
      <c r="C78" s="11"/>
      <c r="D78" s="11"/>
      <c r="E78" s="11"/>
    </row>
    <row r="79" spans="1:5">
      <c r="A79" s="4" t="s">
        <v>24</v>
      </c>
      <c r="B79" s="15" t="str">
        <f>'0.Resumen BAP'!B30</f>
        <v>ROA</v>
      </c>
      <c r="C79" s="11">
        <f>'0.Resumen BAP'!C29</f>
        <v>0.13292776106360213</v>
      </c>
      <c r="D79" s="11">
        <f>'0.Resumen BAP'!D29</f>
        <v>0.19585096281919026</v>
      </c>
      <c r="E79" s="11">
        <f>'0.Resumen BAP'!E29</f>
        <v>0.16944496965618197</v>
      </c>
    </row>
    <row r="80" spans="1:5">
      <c r="B80" s="15" t="str">
        <f>B79</f>
        <v>ROA</v>
      </c>
      <c r="C80" s="23"/>
      <c r="D80" s="23"/>
      <c r="E80" s="23"/>
    </row>
    <row r="81" spans="1:5">
      <c r="B81" s="15"/>
      <c r="C81" s="13">
        <f>IF(C79-C80=0,"Check",C79-C80)</f>
        <v>0.13292776106360213</v>
      </c>
      <c r="D81" s="13">
        <f t="shared" ref="D81" si="32">IF(D79-D80=0,"Check",D79-D80)</f>
        <v>0.19585096281919026</v>
      </c>
      <c r="E81" s="13">
        <f>IF(E79-E80=0,"Check",E79-E80)</f>
        <v>0.16944496965618197</v>
      </c>
    </row>
    <row r="82" spans="1:5">
      <c r="B82" s="15"/>
      <c r="C82" s="11"/>
      <c r="D82" s="11"/>
      <c r="E82" s="11"/>
    </row>
    <row r="83" spans="1:5">
      <c r="A83" s="4" t="s">
        <v>24</v>
      </c>
      <c r="B83" s="15" t="str">
        <f>'0.Resumen BAP'!B32</f>
        <v xml:space="preserve">Índice de cartera atrasada (3) </v>
      </c>
      <c r="C83" s="11">
        <f>'0.Resumen BAP'!C31</f>
        <v>0</v>
      </c>
      <c r="D83" s="11">
        <f>'0.Resumen BAP'!D31</f>
        <v>0</v>
      </c>
      <c r="E83" s="11">
        <f>'0.Resumen BAP'!E31</f>
        <v>0</v>
      </c>
    </row>
    <row r="84" spans="1:5">
      <c r="A84" s="4" t="s">
        <v>26</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24</v>
      </c>
      <c r="B87" s="15" t="str">
        <f>'0.Resumen BAP'!B33</f>
        <v>Índice de cartera atrasada 90 días</v>
      </c>
      <c r="C87" s="11">
        <f>'0.Resumen BAP'!C32</f>
        <v>3.7213527850485116E-2</v>
      </c>
      <c r="D87" s="11">
        <f>'0.Resumen BAP'!D32</f>
        <v>3.4219176994646314E-2</v>
      </c>
      <c r="E87" s="11">
        <f>'0.Resumen BAP'!E32</f>
        <v>3.209345918791294E-2</v>
      </c>
    </row>
    <row r="88" spans="1:5">
      <c r="A88" s="4" t="s">
        <v>26</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24</v>
      </c>
      <c r="B91" s="15" t="str">
        <f>'0.Resumen BAP'!B34</f>
        <v>Índice de cartera deteriorada (4)</v>
      </c>
      <c r="C91" s="11">
        <f>'0.Resumen BAP'!C33</f>
        <v>3.0099999999999998E-2</v>
      </c>
      <c r="D91" s="11">
        <f>'0.Resumen BAP'!D33</f>
        <v>2.86E-2</v>
      </c>
      <c r="E91" s="11">
        <f>'0.Resumen BAP'!E33</f>
        <v>2.7199999999999998E-2</v>
      </c>
    </row>
    <row r="92" spans="1:5">
      <c r="A92" s="4" t="s">
        <v>26</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24</v>
      </c>
      <c r="B95" s="15" t="str">
        <f>'0.Resumen BAP'!B35</f>
        <v>Costo del riesgo (5)</v>
      </c>
      <c r="C95" s="11">
        <f>'0.Resumen BAP'!C34</f>
        <v>5.2580371130284916E-2</v>
      </c>
      <c r="D95" s="11">
        <f>'0.Resumen BAP'!D34</f>
        <v>4.814947475705629E-2</v>
      </c>
      <c r="E95" s="11">
        <f>'0.Resumen BAP'!E34</f>
        <v>4.5477228335850273E-2</v>
      </c>
    </row>
    <row r="96" spans="1:5">
      <c r="A96" s="4" t="s">
        <v>26</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24</v>
      </c>
      <c r="B99" s="15" t="str">
        <f>'0.Resumen BAP'!B36</f>
        <v xml:space="preserve">Cobertura de cartera atrasada </v>
      </c>
      <c r="C99" s="11">
        <f>'0.Resumen BAP'!C35</f>
        <v>2.0625550392534459E-2</v>
      </c>
      <c r="D99" s="11">
        <f>'0.Resumen BAP'!D35</f>
        <v>1.6881707173760949E-2</v>
      </c>
      <c r="E99" s="11">
        <f>'0.Resumen BAP'!E35</f>
        <v>1.754202679425531E-2</v>
      </c>
    </row>
    <row r="100" spans="1:5">
      <c r="A100" s="4" t="s">
        <v>26</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24</v>
      </c>
      <c r="B103" s="15" t="str">
        <f>'0.Resumen BAP'!B37</f>
        <v xml:space="preserve">Cobertura de cartera deteriorada </v>
      </c>
      <c r="C103" s="11">
        <f>'0.Resumen BAP'!C36</f>
        <v>1.4742143585756928</v>
      </c>
      <c r="D103" s="11">
        <f>'0.Resumen BAP'!D36</f>
        <v>1.5492773206080872</v>
      </c>
      <c r="E103" s="11">
        <f>'0.Resumen BAP'!E36</f>
        <v>1.5934128258311562</v>
      </c>
    </row>
    <row r="104" spans="1:5">
      <c r="A104" s="4" t="s">
        <v>26</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24</v>
      </c>
      <c r="B107" s="15" t="str">
        <f>'0.Resumen BAP'!B41</f>
        <v>Ratio de eficiencia (8)</v>
      </c>
      <c r="C107" s="11">
        <f>'0.Resumen BAP'!C40</f>
        <v>2612878</v>
      </c>
      <c r="D107" s="11">
        <f>'0.Resumen BAP'!D40</f>
        <v>2629461</v>
      </c>
      <c r="E107" s="11">
        <f>'0.Resumen BAP'!E40</f>
        <v>2871709</v>
      </c>
    </row>
    <row r="108" spans="1:5">
      <c r="A108" s="4" t="s">
        <v>29</v>
      </c>
      <c r="B108" s="16" t="e">
        <f>'9.Eficiencia Operativa'!#REF!</f>
        <v>#REF!</v>
      </c>
      <c r="C108" s="11" t="e">
        <f>'9.Eficiencia Operativa'!#REF!</f>
        <v>#REF!</v>
      </c>
      <c r="D108" s="11" t="e">
        <f>'9.Eficiencia Operativa'!#REF!</f>
        <v>#REF!</v>
      </c>
      <c r="E108" s="11" t="e">
        <f>'9.Eficiencia Operativa'!#REF!</f>
        <v>#REF!</v>
      </c>
    </row>
    <row r="109" spans="1:5">
      <c r="B109" s="15"/>
      <c r="C109" s="13" t="e">
        <f>IF(C107-C108=0,"Check",C107-C108)</f>
        <v>#REF!</v>
      </c>
      <c r="D109" s="13" t="e">
        <f t="shared" ref="D109" si="39">IF(D107-D108=0,"Check",D107-D108)</f>
        <v>#REF!</v>
      </c>
      <c r="E109" s="13" t="e">
        <f>IF(E107-E108=0,"Check",E107-E108)</f>
        <v>#REF!</v>
      </c>
    </row>
    <row r="110" spans="1:5">
      <c r="B110" s="15"/>
      <c r="C110" s="11"/>
      <c r="D110" s="11"/>
      <c r="E110" s="11"/>
    </row>
    <row r="111" spans="1:5">
      <c r="A111" s="4" t="s">
        <v>24</v>
      </c>
      <c r="B111" s="15" t="str">
        <f>'0.Resumen BAP'!B42</f>
        <v>Gastos operativos / Activos promedio totales</v>
      </c>
      <c r="C111" s="26">
        <f>'0.Resumen BAP'!C41</f>
        <v>0.4842068551177291</v>
      </c>
      <c r="D111" s="26">
        <f>'0.Resumen BAP'!D41</f>
        <v>0.46369330716367851</v>
      </c>
      <c r="E111" s="26">
        <f>'0.Resumen BAP'!E41</f>
        <v>0.49026423002961006</v>
      </c>
    </row>
    <row r="112" spans="1:5">
      <c r="A112" s="4" t="s">
        <v>29</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24</v>
      </c>
      <c r="B115" s="15" t="e">
        <f>'0.Resumen BAP'!#REF!</f>
        <v>#REF!</v>
      </c>
      <c r="C115" s="11" t="e">
        <f>'0.Resumen BAP'!#REF!</f>
        <v>#REF!</v>
      </c>
      <c r="D115" s="11" t="e">
        <f>'0.Resumen BAP'!#REF!</f>
        <v>#REF!</v>
      </c>
      <c r="E115" s="11" t="e">
        <f>'0.Resumen BAP'!#REF!</f>
        <v>#REF!</v>
      </c>
    </row>
    <row r="116" spans="1:8">
      <c r="A116" s="4" t="s">
        <v>28</v>
      </c>
      <c r="B116" s="15" t="e">
        <f>B115</f>
        <v>#REF!</v>
      </c>
      <c r="C116" s="11">
        <f>'12.7.7 Grupo Pacífico'!E39</f>
        <v>0</v>
      </c>
      <c r="D116" s="11">
        <f>'12.7.7 Grupo Pacífico'!F39</f>
        <v>0</v>
      </c>
      <c r="E116" s="11">
        <f>'12.7.7 Grupo Pacífico'!G39</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24</v>
      </c>
      <c r="B119" s="15" t="e">
        <f>'0.Resumen BAP'!#REF!</f>
        <v>#REF!</v>
      </c>
      <c r="C119" s="11" t="e">
        <f>'0.Resumen BAP'!#REF!</f>
        <v>#REF!</v>
      </c>
      <c r="D119" s="11" t="e">
        <f>'0.Resumen BAP'!#REF!</f>
        <v>#REF!</v>
      </c>
      <c r="E119" s="11" t="e">
        <f>'0.Resumen BAP'!#REF!</f>
        <v>#REF!</v>
      </c>
      <c r="H119" s="7"/>
    </row>
    <row r="120" spans="1:8">
      <c r="A120" s="4" t="s">
        <v>28</v>
      </c>
      <c r="B120" s="15" t="e">
        <f>B119</f>
        <v>#REF!</v>
      </c>
      <c r="C120" s="11" t="e">
        <f>'12.7.7 Grupo Pacífico'!#REF!</f>
        <v>#REF!</v>
      </c>
      <c r="D120" s="11" t="e">
        <f>'12.7.7 Grupo Pacífico'!#REF!</f>
        <v>#REF!</v>
      </c>
      <c r="E120" s="11" t="e">
        <f>'12.7.7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24</v>
      </c>
      <c r="B123" s="15" t="str">
        <f>'0.Resumen BAP'!B44</f>
        <v>Ratio de Capital Global (9)</v>
      </c>
      <c r="C123" s="11">
        <f>'0.Resumen BAP'!C43</f>
        <v>0</v>
      </c>
      <c r="D123" s="11">
        <f>'0.Resumen BAP'!D43</f>
        <v>0</v>
      </c>
      <c r="E123" s="11">
        <f>'0.Resumen BAP'!E43</f>
        <v>0</v>
      </c>
    </row>
    <row r="124" spans="1:8">
      <c r="A124" s="4" t="s">
        <v>34</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24</v>
      </c>
      <c r="B127" s="15" t="str">
        <f>'0.Resumen BAP'!B45</f>
        <v>Ratio Tier 1 (10)</v>
      </c>
      <c r="C127" s="11">
        <f>'0.Resumen BAP'!C44</f>
        <v>0.18706657922216613</v>
      </c>
      <c r="D127" s="11">
        <f>'0.Resumen BAP'!D44</f>
        <v>0.1771535743917122</v>
      </c>
      <c r="E127" s="11">
        <f>'0.Resumen BAP'!E44</f>
        <v>0.19441348723740554</v>
      </c>
    </row>
    <row r="128" spans="1:8">
      <c r="A128" s="4" t="s">
        <v>34</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24</v>
      </c>
      <c r="B131" s="15" t="str">
        <f>'0.Resumen BAP'!B46</f>
        <v>Ratio common equity tier 1 (11) (13)</v>
      </c>
      <c r="C131" s="11">
        <f>'0.Resumen BAP'!C45</f>
        <v>0.130819689715995</v>
      </c>
      <c r="D131" s="11">
        <f>'0.Resumen BAP'!D45</f>
        <v>0.12821568505074304</v>
      </c>
      <c r="E131" s="11">
        <f>'0.Resumen BAP'!E45</f>
        <v>0.13664085842892726</v>
      </c>
    </row>
    <row r="132" spans="1:5">
      <c r="A132" s="4" t="s">
        <v>34</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24</v>
      </c>
      <c r="B135" s="15" t="str">
        <f>'0.Resumen BAP'!B51</f>
        <v>Empleados (14)</v>
      </c>
      <c r="C135" s="8">
        <f>'0.Resumen BAP'!C50</f>
        <v>0.17526918099927319</v>
      </c>
      <c r="D135" s="8">
        <f>'0.Resumen BAP'!D50</f>
        <v>0.1714394307534014</v>
      </c>
      <c r="E135" s="8">
        <f>'0.Resumen BAP'!E50</f>
        <v>0.17302558959482628</v>
      </c>
    </row>
    <row r="136" spans="1:5">
      <c r="B136" s="15"/>
      <c r="C136" s="24"/>
      <c r="D136" s="24"/>
      <c r="E136" s="24"/>
    </row>
    <row r="137" spans="1:5">
      <c r="B137" s="15"/>
      <c r="C137" s="8"/>
      <c r="D137" s="8"/>
      <c r="E137" s="8"/>
    </row>
    <row r="138" spans="1:5">
      <c r="B138" s="15"/>
      <c r="C138" s="8"/>
      <c r="D138" s="8"/>
      <c r="E138" s="8"/>
    </row>
    <row r="139" spans="1:5">
      <c r="A139" s="4" t="s">
        <v>24</v>
      </c>
      <c r="B139" s="15" t="str">
        <f>'0.Resumen BAP'!B53</f>
        <v>Acciones Emitidas</v>
      </c>
      <c r="C139" s="8">
        <f>'0.Resumen BAP'!C52</f>
        <v>0</v>
      </c>
      <c r="D139" s="8">
        <f>'0.Resumen BAP'!D52</f>
        <v>0</v>
      </c>
      <c r="E139" s="8">
        <f>'0.Resumen BAP'!E52</f>
        <v>0</v>
      </c>
    </row>
    <row r="140" spans="1:5">
      <c r="B140" s="15"/>
      <c r="C140" s="24"/>
      <c r="D140" s="24"/>
      <c r="E140" s="24"/>
    </row>
    <row r="141" spans="1:5">
      <c r="B141" s="15"/>
      <c r="C141" s="8"/>
      <c r="D141" s="8"/>
      <c r="E141" s="8"/>
    </row>
    <row r="142" spans="1:5">
      <c r="B142" s="15"/>
      <c r="C142" s="8"/>
      <c r="D142" s="8"/>
      <c r="E142" s="8"/>
    </row>
    <row r="143" spans="1:5">
      <c r="A143" s="4" t="s">
        <v>24</v>
      </c>
      <c r="B143" s="15" t="str">
        <f>'0.Resumen BAP'!B54</f>
        <v>Acciones de Tesorería (12)</v>
      </c>
      <c r="C143" s="8">
        <f>'0.Resumen BAP'!C53</f>
        <v>94382</v>
      </c>
      <c r="D143" s="8">
        <f>'0.Resumen BAP'!D53</f>
        <v>94382</v>
      </c>
      <c r="E143" s="8">
        <f>'0.Resumen BAP'!E53</f>
        <v>94382</v>
      </c>
    </row>
    <row r="144" spans="1:5">
      <c r="B144" s="15"/>
      <c r="C144" s="24"/>
      <c r="D144" s="24"/>
      <c r="E144" s="24"/>
    </row>
    <row r="145" spans="1:5">
      <c r="B145" s="15"/>
      <c r="C145" s="8"/>
      <c r="D145" s="8"/>
      <c r="E145" s="8"/>
    </row>
    <row r="146" spans="1:5">
      <c r="B146" s="15"/>
      <c r="C146" s="8"/>
      <c r="D146" s="8"/>
      <c r="E146" s="8"/>
    </row>
    <row r="147" spans="1:5">
      <c r="A147" s="4" t="s">
        <v>24</v>
      </c>
      <c r="B147" s="15" t="str">
        <f>'0.Resumen BAP'!B55</f>
        <v>Acciones en Circulación</v>
      </c>
      <c r="C147" s="8">
        <f>'0.Resumen BAP'!C54</f>
        <v>14948</v>
      </c>
      <c r="D147" s="8">
        <f>'0.Resumen BAP'!D54</f>
        <v>15016</v>
      </c>
      <c r="E147" s="8">
        <f>'0.Resumen BAP'!E54</f>
        <v>15016</v>
      </c>
    </row>
    <row r="148" spans="1:5">
      <c r="B148" s="15"/>
      <c r="C148" s="25"/>
      <c r="D148" s="25"/>
      <c r="E148" s="25"/>
    </row>
    <row r="149" spans="1:5">
      <c r="B149" s="15"/>
    </row>
    <row r="150" spans="1:5">
      <c r="A150" s="4" t="s">
        <v>35</v>
      </c>
      <c r="B150" s="15" t="str">
        <f>'0.1.Contribuciones BAP'!B8</f>
        <v xml:space="preserve"> BCP Individual</v>
      </c>
      <c r="C150" s="8">
        <f>'0.1.Contribuciones BAP'!C8</f>
        <v>1131115.0828379998</v>
      </c>
      <c r="D150" s="8">
        <f>'0.1.Contribuciones BAP'!D8</f>
        <v>1447672.0970088001</v>
      </c>
      <c r="E150" s="8">
        <f>'0.1.Contribuciones BAP'!E8</f>
        <v>1391505.5871599996</v>
      </c>
    </row>
    <row r="151" spans="1:5">
      <c r="B151" s="30" t="s">
        <v>36</v>
      </c>
      <c r="C151" s="8">
        <f>'12.7.4. BCP Individual'!M41</f>
        <v>1268693</v>
      </c>
      <c r="D151" s="8">
        <f>'12.7.4. BCP Individual'!N41</f>
        <v>1597546</v>
      </c>
      <c r="E151" s="8">
        <f>'12.7.4. BCP Individual'!O41</f>
        <v>1553863</v>
      </c>
    </row>
    <row r="152" spans="1:5">
      <c r="B152" s="15"/>
      <c r="C152" s="33">
        <f t="shared" ref="C152:E152" si="48">IF(C150-C151=0,"Check",C150-C151)</f>
        <v>-137577.9171620002</v>
      </c>
      <c r="D152" s="33">
        <f t="shared" si="48"/>
        <v>-149873.90299119987</v>
      </c>
      <c r="E152" s="33">
        <f t="shared" si="48"/>
        <v>-162357.41284000035</v>
      </c>
    </row>
    <row r="153" spans="1:5">
      <c r="B153" s="15"/>
      <c r="C153" s="33"/>
      <c r="D153" s="33"/>
      <c r="E153" s="33"/>
    </row>
    <row r="154" spans="1:5">
      <c r="A154" s="4" t="s">
        <v>35</v>
      </c>
      <c r="B154" s="15" t="str">
        <f>'0.1.Contribuciones BAP'!B9</f>
        <v xml:space="preserve"> BCP Bolivia</v>
      </c>
      <c r="C154" s="8">
        <f>'0.1.Contribuciones BAP'!C9</f>
        <v>23502</v>
      </c>
      <c r="D154" s="8">
        <f>'0.1.Contribuciones BAP'!D9</f>
        <v>22660</v>
      </c>
      <c r="E154" s="8">
        <f>'0.1.Contribuciones BAP'!E9</f>
        <v>24734</v>
      </c>
    </row>
    <row r="155" spans="1:5">
      <c r="B155" s="15" t="str">
        <f>'12.7.5. BCP Bolivia'!B40</f>
        <v>Utilidad neta</v>
      </c>
      <c r="C155" s="8">
        <f>'12.7.5. BCP Bolivia'!C40</f>
        <v>23502</v>
      </c>
      <c r="D155" s="8">
        <f>'12.7.5. BCP Bolivia'!D40</f>
        <v>22660</v>
      </c>
      <c r="E155" s="8">
        <f>'12.7.5. BCP Bolivia'!E40</f>
        <v>24734</v>
      </c>
    </row>
    <row r="156" spans="1:5">
      <c r="B156" s="15"/>
      <c r="C156" s="13" t="str">
        <f t="shared" ref="C156:E156" si="49">IF(C154-C155=0,"Check",C154-C155)</f>
        <v>Check</v>
      </c>
      <c r="D156" s="31" t="str">
        <f t="shared" si="49"/>
        <v>Check</v>
      </c>
      <c r="E156" s="13" t="str">
        <f t="shared" si="49"/>
        <v>Check</v>
      </c>
    </row>
    <row r="157" spans="1:5">
      <c r="B157" s="15"/>
      <c r="C157" s="13"/>
      <c r="D157" s="31"/>
      <c r="E157" s="13"/>
    </row>
    <row r="158" spans="1:5">
      <c r="A158" s="4" t="s">
        <v>35</v>
      </c>
      <c r="B158" s="15" t="str">
        <f>'0.1.Contribuciones BAP'!B11</f>
        <v xml:space="preserve"> Mibanco (1)</v>
      </c>
      <c r="C158" s="8">
        <f>'0.1.Contribuciones BAP'!C11</f>
        <v>114385.20952100767</v>
      </c>
      <c r="D158" s="8">
        <f>'0.1.Contribuciones BAP'!D11</f>
        <v>119165.26276480587</v>
      </c>
      <c r="E158" s="8">
        <f>'0.1.Contribuciones BAP'!E11</f>
        <v>133473.55533697415</v>
      </c>
    </row>
    <row r="159" spans="1:5">
      <c r="B159" s="15" t="str">
        <f>'12.7.6. Mibanco'!B41</f>
        <v>Utilidad neta</v>
      </c>
      <c r="C159" s="8">
        <f>'12.7.6. Mibanco'!C41</f>
        <v>116989</v>
      </c>
      <c r="D159" s="8">
        <f>'12.7.6. Mibanco'!D41</f>
        <v>121877</v>
      </c>
      <c r="E159" s="8">
        <f>'12.7.6. Mibanco'!E41</f>
        <v>136512</v>
      </c>
    </row>
    <row r="160" spans="1:5">
      <c r="B160" s="15"/>
    </row>
    <row r="161" spans="1:7">
      <c r="A161" s="4" t="s">
        <v>35</v>
      </c>
      <c r="B161" s="15" t="str">
        <f>'0.1.Contribuciones BAP'!B12</f>
        <v xml:space="preserve"> Mibanco Colombia</v>
      </c>
      <c r="C161" s="8">
        <f>'0.1.Contribuciones BAP'!C12</f>
        <v>13651</v>
      </c>
      <c r="D161" s="8">
        <f>'0.1.Contribuciones BAP'!D12</f>
        <v>14067</v>
      </c>
      <c r="E161" s="8">
        <f>'0.1.Contribuciones BAP'!E12</f>
        <v>15835</v>
      </c>
    </row>
    <row r="162" spans="1:7">
      <c r="B162" s="15"/>
      <c r="C162" s="8"/>
      <c r="D162" s="8"/>
      <c r="E162" s="8"/>
    </row>
    <row r="163" spans="1:7">
      <c r="B163" s="15"/>
    </row>
    <row r="164" spans="1:7">
      <c r="A164" s="4" t="s">
        <v>35</v>
      </c>
      <c r="B164" s="15" t="str">
        <f>'0.1.Contribuciones BAP'!B14</f>
        <v xml:space="preserve"> Grupo Pacífico (2)</v>
      </c>
      <c r="C164" s="8">
        <f>'0.1.Contribuciones BAP'!C14</f>
        <v>167661</v>
      </c>
      <c r="D164" s="8">
        <f>'0.1.Contribuciones BAP'!D14</f>
        <v>229237</v>
      </c>
      <c r="E164" s="8">
        <f>'0.1.Contribuciones BAP'!E14</f>
        <v>208743</v>
      </c>
    </row>
    <row r="165" spans="1:7">
      <c r="B165" s="15" t="e">
        <f>'12.7.7 Grupo Pacífico'!#REF!</f>
        <v>#REF!</v>
      </c>
      <c r="C165" s="8" t="e">
        <f>'12.7.7 Grupo Pacífico'!#REF!</f>
        <v>#REF!</v>
      </c>
      <c r="D165" s="8" t="e">
        <f>'12.7.7 Grupo Pacífico'!#REF!</f>
        <v>#REF!</v>
      </c>
      <c r="E165" s="8" t="e">
        <f>'12.7.7 Grupo Pacífico'!#REF!</f>
        <v>#REF!</v>
      </c>
    </row>
    <row r="166" spans="1:7">
      <c r="B166" s="15"/>
      <c r="C166" s="8"/>
    </row>
    <row r="167" spans="1:7">
      <c r="A167" s="4" t="s">
        <v>35</v>
      </c>
      <c r="B167" s="15" t="str">
        <f>'0.1.Contribuciones BAP'!B15</f>
        <v xml:space="preserve"> Prima AFP</v>
      </c>
      <c r="C167" s="8">
        <f>'0.1.Contribuciones BAP'!C15</f>
        <v>24322</v>
      </c>
      <c r="D167" s="8">
        <f>'0.1.Contribuciones BAP'!D15</f>
        <v>46589</v>
      </c>
      <c r="E167" s="8">
        <f>'0.1.Contribuciones BAP'!E15</f>
        <v>34324</v>
      </c>
      <c r="F167" s="8"/>
      <c r="G167" s="8"/>
    </row>
    <row r="168" spans="1:7">
      <c r="B168" s="15"/>
      <c r="C168" s="8"/>
      <c r="D168" s="8"/>
      <c r="E168" s="8"/>
    </row>
    <row r="169" spans="1:7">
      <c r="B169" s="15"/>
    </row>
    <row r="170" spans="1:7">
      <c r="A170" s="4" t="s">
        <v>35</v>
      </c>
      <c r="B170" s="15" t="str">
        <f>'0.1.Contribuciones BAP'!B17</f>
        <v xml:space="preserve"> Credicorp Capital</v>
      </c>
      <c r="C170" s="8">
        <f>'0.1.Contribuciones BAP'!C17</f>
        <v>32369</v>
      </c>
      <c r="D170" s="8">
        <f>'0.1.Contribuciones BAP'!D17</f>
        <v>31844</v>
      </c>
      <c r="E170" s="8">
        <f>'0.1.Contribuciones BAP'!E17</f>
        <v>15079</v>
      </c>
    </row>
    <row r="171" spans="1:7">
      <c r="B171" s="15"/>
      <c r="C171" s="8"/>
      <c r="D171" s="8"/>
      <c r="E171" s="8"/>
    </row>
    <row r="172" spans="1:7">
      <c r="B172" s="15"/>
    </row>
    <row r="173" spans="1:7">
      <c r="A173" s="4" t="s">
        <v>35</v>
      </c>
      <c r="B173" s="15" t="str">
        <f>'0.1.Contribuciones BAP'!B18</f>
        <v xml:space="preserve"> Atlantic Security Bank</v>
      </c>
      <c r="C173" s="8">
        <f>'0.1.Contribuciones BAP'!C18</f>
        <v>-2742</v>
      </c>
      <c r="D173" s="8">
        <f>'0.1.Contribuciones BAP'!D18</f>
        <v>29498</v>
      </c>
      <c r="E173" s="8">
        <f>'0.1.Contribuciones BAP'!E18</f>
        <v>35962</v>
      </c>
    </row>
    <row r="174" spans="1:7">
      <c r="B174" s="15"/>
      <c r="C174" s="8"/>
      <c r="D174" s="8"/>
      <c r="E174" s="8"/>
    </row>
    <row r="175" spans="1:7">
      <c r="B175" s="15"/>
    </row>
    <row r="176" spans="1:7">
      <c r="A176" s="4" t="s">
        <v>35</v>
      </c>
      <c r="B176" s="15" t="str">
        <f>'0.1.Contribuciones BAP'!B20</f>
        <v>Utilidad neta atribuible a Credicorp</v>
      </c>
      <c r="C176" s="8">
        <f>'0.1.Contribuciones BAP'!C20</f>
        <v>1126713</v>
      </c>
      <c r="D176" s="8">
        <f>'0.1.Contribuciones BAP'!D20</f>
        <v>1738655</v>
      </c>
      <c r="E176" s="8">
        <f>'0.1.Contribuciones BAP'!E20</f>
        <v>1587010</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H46"/>
  <sheetViews>
    <sheetView showGridLines="0" zoomScale="75" zoomScaleNormal="75" workbookViewId="0"/>
  </sheetViews>
  <sheetFormatPr baseColWidth="10" defaultColWidth="11.42578125" defaultRowHeight="15"/>
  <cols>
    <col min="2" max="2" width="50.5703125" customWidth="1"/>
    <col min="3" max="5" width="13.7109375" customWidth="1"/>
  </cols>
  <sheetData>
    <row r="1" spans="1:8">
      <c r="A1" s="132" t="s">
        <v>37</v>
      </c>
    </row>
    <row r="2" spans="1:8">
      <c r="A2" s="132"/>
      <c r="B2" s="46"/>
      <c r="C2" s="46"/>
      <c r="D2" s="46"/>
      <c r="E2" s="46"/>
      <c r="F2" s="46"/>
      <c r="G2" s="46"/>
      <c r="H2" s="46"/>
    </row>
    <row r="3" spans="1:8">
      <c r="A3" s="132"/>
      <c r="B3" s="2228" t="s">
        <v>293</v>
      </c>
      <c r="C3" s="2228"/>
      <c r="D3" s="2228"/>
      <c r="E3" s="2228"/>
      <c r="F3" s="2228"/>
      <c r="G3" s="2228"/>
      <c r="H3" s="46"/>
    </row>
    <row r="4" spans="1:8" ht="15.75" thickBot="1">
      <c r="B4" s="46"/>
      <c r="C4" s="46"/>
      <c r="D4" s="46"/>
      <c r="E4" s="46"/>
      <c r="F4" s="46"/>
      <c r="G4" s="46"/>
      <c r="H4" s="46"/>
    </row>
    <row r="5" spans="1:8" s="48" customFormat="1">
      <c r="B5" s="680" t="s">
        <v>294</v>
      </c>
      <c r="C5" s="2137" t="s">
        <v>122</v>
      </c>
      <c r="D5" s="2138"/>
      <c r="E5" s="2139"/>
      <c r="F5" s="2231" t="s">
        <v>42</v>
      </c>
      <c r="G5" s="2232"/>
      <c r="H5" s="58"/>
    </row>
    <row r="6" spans="1:8" s="48" customFormat="1" ht="15.75" thickBot="1">
      <c r="B6" s="379" t="s">
        <v>295</v>
      </c>
      <c r="C6" s="681" t="s">
        <v>876</v>
      </c>
      <c r="D6" s="1082" t="s">
        <v>809</v>
      </c>
      <c r="E6" s="682" t="s">
        <v>877</v>
      </c>
      <c r="F6" s="879" t="s">
        <v>44</v>
      </c>
      <c r="G6" s="597" t="s">
        <v>45</v>
      </c>
      <c r="H6" s="58"/>
    </row>
    <row r="7" spans="1:8" s="48" customFormat="1">
      <c r="B7" s="1380" t="s">
        <v>296</v>
      </c>
      <c r="C7" s="1381">
        <v>1318992.88008</v>
      </c>
      <c r="D7" s="1382">
        <v>1318992.88008</v>
      </c>
      <c r="E7" s="1383">
        <v>1318992.88008</v>
      </c>
      <c r="F7" s="1384" t="s">
        <v>233</v>
      </c>
      <c r="G7" s="1385" t="s">
        <v>233</v>
      </c>
      <c r="H7" s="58"/>
    </row>
    <row r="8" spans="1:8">
      <c r="B8" s="1072" t="s">
        <v>297</v>
      </c>
      <c r="C8" s="1386">
        <v>-208879</v>
      </c>
      <c r="D8" s="1387">
        <v>-209845</v>
      </c>
      <c r="E8" s="1388">
        <v>-209845</v>
      </c>
      <c r="F8" s="1389">
        <v>0</v>
      </c>
      <c r="G8" s="1385">
        <v>4.6246870197579337E-3</v>
      </c>
      <c r="H8" s="46"/>
    </row>
    <row r="9" spans="1:8">
      <c r="B9" s="1072" t="s">
        <v>298</v>
      </c>
      <c r="C9" s="1386">
        <v>176307.00000000035</v>
      </c>
      <c r="D9" s="1387">
        <v>139528.00000000052</v>
      </c>
      <c r="E9" s="1388">
        <v>148729.00000000006</v>
      </c>
      <c r="F9" s="1389">
        <v>6.5943753225155444E-2</v>
      </c>
      <c r="G9" s="1385">
        <v>-0.15642033498386476</v>
      </c>
      <c r="H9" s="46"/>
    </row>
    <row r="10" spans="1:8">
      <c r="B10" s="1072" t="s">
        <v>299</v>
      </c>
      <c r="C10" s="1386">
        <v>27202664.999999996</v>
      </c>
      <c r="D10" s="1387">
        <v>29628427</v>
      </c>
      <c r="E10" s="1388">
        <v>29648582</v>
      </c>
      <c r="F10" s="1389">
        <v>6.802588608567639E-4</v>
      </c>
      <c r="G10" s="1385">
        <v>8.991460946932972E-2</v>
      </c>
      <c r="H10" s="46"/>
    </row>
    <row r="11" spans="1:8">
      <c r="B11" s="1072" t="s">
        <v>300</v>
      </c>
      <c r="C11" s="1386">
        <v>467916</v>
      </c>
      <c r="D11" s="1387">
        <v>475729</v>
      </c>
      <c r="E11" s="1388">
        <v>475351</v>
      </c>
      <c r="F11" s="1389">
        <v>-7.9457001780425252E-4</v>
      </c>
      <c r="G11" s="1385">
        <v>1.5889604116978262E-2</v>
      </c>
      <c r="H11" s="46"/>
    </row>
    <row r="12" spans="1:8">
      <c r="B12" s="1072" t="s">
        <v>301</v>
      </c>
      <c r="C12" s="1386">
        <v>6592461.870848882</v>
      </c>
      <c r="D12" s="1387">
        <v>6737239.1746066678</v>
      </c>
      <c r="E12" s="1388">
        <v>8330245.6022160202</v>
      </c>
      <c r="F12" s="1389">
        <v>0.23644795536034313</v>
      </c>
      <c r="G12" s="1385">
        <v>0.26360163553640259</v>
      </c>
      <c r="H12" s="46"/>
    </row>
    <row r="13" spans="1:8">
      <c r="B13" s="1072" t="s">
        <v>302</v>
      </c>
      <c r="C13" s="1386">
        <v>-504015.93614965526</v>
      </c>
      <c r="D13" s="1387">
        <v>392256.20208489068</v>
      </c>
      <c r="E13" s="1388">
        <v>159324.49535993108</v>
      </c>
      <c r="F13" s="1389">
        <v>-0.5938254270726594</v>
      </c>
      <c r="G13" s="1385">
        <v>-1.316110035283931</v>
      </c>
      <c r="H13" s="46"/>
    </row>
    <row r="14" spans="1:8">
      <c r="B14" s="1072" t="s">
        <v>303</v>
      </c>
      <c r="C14" s="1386">
        <v>-722361</v>
      </c>
      <c r="D14" s="1387">
        <v>-1290496</v>
      </c>
      <c r="E14" s="1388">
        <v>-1252858</v>
      </c>
      <c r="F14" s="1389">
        <v>-2.9165530152747476E-2</v>
      </c>
      <c r="G14" s="1385">
        <v>0.73439319121602642</v>
      </c>
      <c r="H14" s="46"/>
    </row>
    <row r="15" spans="1:8">
      <c r="B15" s="1072" t="s">
        <v>304</v>
      </c>
      <c r="C15" s="1386">
        <v>-2396686.9333116626</v>
      </c>
      <c r="D15" s="1387">
        <v>-3345228.1139675584</v>
      </c>
      <c r="E15" s="1388">
        <v>-3586459.8222798212</v>
      </c>
      <c r="F15" s="1389">
        <v>7.2112184907519916E-2</v>
      </c>
      <c r="G15" s="1385">
        <v>0.49642398947958122</v>
      </c>
      <c r="H15" s="46"/>
    </row>
    <row r="16" spans="1:8">
      <c r="B16" s="1072" t="s">
        <v>305</v>
      </c>
      <c r="C16" s="1386">
        <v>-673951.66403335938</v>
      </c>
      <c r="D16" s="1387">
        <v>-81608.961519013887</v>
      </c>
      <c r="E16" s="1388">
        <v>-99318.834085367242</v>
      </c>
      <c r="F16" s="1389">
        <v>0.21700891956855961</v>
      </c>
      <c r="G16" s="1385">
        <v>-0.85263211089801372</v>
      </c>
      <c r="H16" s="46"/>
    </row>
    <row r="17" spans="2:8" hidden="1">
      <c r="B17" s="1072" t="s">
        <v>306</v>
      </c>
      <c r="C17" s="1386">
        <v>0</v>
      </c>
      <c r="D17" s="1387">
        <v>0</v>
      </c>
      <c r="E17" s="1388">
        <v>0</v>
      </c>
      <c r="F17" s="1389" t="s">
        <v>233</v>
      </c>
      <c r="G17" s="1385" t="s">
        <v>233</v>
      </c>
      <c r="H17" s="46"/>
    </row>
    <row r="18" spans="2:8">
      <c r="B18" s="1072" t="s">
        <v>307</v>
      </c>
      <c r="C18" s="1386">
        <v>8047314.3141924199</v>
      </c>
      <c r="D18" s="1387">
        <v>7246406.0955938157</v>
      </c>
      <c r="E18" s="1388">
        <v>8854661.6313986219</v>
      </c>
      <c r="F18" s="1389">
        <v>0.22193836704552172</v>
      </c>
      <c r="G18" s="1385">
        <v>0.10032506320554013</v>
      </c>
      <c r="H18" s="46"/>
    </row>
    <row r="19" spans="2:8">
      <c r="B19" s="1072" t="s">
        <v>308</v>
      </c>
      <c r="C19" s="1386">
        <v>2033378.8973283221</v>
      </c>
      <c r="D19" s="1387">
        <v>2036080.378696929</v>
      </c>
      <c r="E19" s="1388">
        <v>2062637.3579162681</v>
      </c>
      <c r="F19" s="1389">
        <v>1.3043188027938024E-2</v>
      </c>
      <c r="G19" s="1385">
        <v>1.4389084408414465E-2</v>
      </c>
      <c r="H19" s="46"/>
    </row>
    <row r="20" spans="2:8" ht="15.75" thickBot="1">
      <c r="B20" s="1390" t="s">
        <v>309</v>
      </c>
      <c r="C20" s="1391">
        <v>-1322351.8858130798</v>
      </c>
      <c r="D20" s="1392">
        <v>-1438738.5828231755</v>
      </c>
      <c r="E20" s="1393">
        <v>-2036820.7872155856</v>
      </c>
      <c r="F20" s="1389">
        <v>0.41569900990548181</v>
      </c>
      <c r="G20" s="1385">
        <v>0.54030164668551706</v>
      </c>
      <c r="H20" s="46"/>
    </row>
    <row r="21" spans="2:8" ht="15.75" thickBot="1">
      <c r="B21" s="1394" t="s">
        <v>310</v>
      </c>
      <c r="C21" s="1395">
        <v>40010789.543141864</v>
      </c>
      <c r="D21" s="1396">
        <v>41608741.072752558</v>
      </c>
      <c r="E21" s="1397">
        <v>43813221.523390062</v>
      </c>
      <c r="F21" s="1398">
        <v>5.2981186015289117E-2</v>
      </c>
      <c r="G21" s="1399">
        <v>9.503516485592467E-2</v>
      </c>
      <c r="H21" s="46"/>
    </row>
    <row r="22" spans="2:8" ht="15.75" thickBot="1">
      <c r="B22" s="1394" t="s">
        <v>311</v>
      </c>
      <c r="C22" s="1395">
        <v>31252448.217434198</v>
      </c>
      <c r="D22" s="1396">
        <v>33764993.181284986</v>
      </c>
      <c r="E22" s="1397">
        <v>34932743.321290761</v>
      </c>
      <c r="F22" s="1398">
        <v>3.4584640184468496E-2</v>
      </c>
      <c r="G22" s="1399">
        <v>0.11776021763963795</v>
      </c>
      <c r="H22" s="46"/>
    </row>
    <row r="23" spans="2:8" ht="15.75" thickBot="1">
      <c r="B23" s="1394" t="s">
        <v>312</v>
      </c>
      <c r="C23" s="1395">
        <v>31252448.217434198</v>
      </c>
      <c r="D23" s="1396">
        <v>33764993.181284986</v>
      </c>
      <c r="E23" s="1397">
        <v>34932743.321290761</v>
      </c>
      <c r="F23" s="1398">
        <v>3.4584640184468496E-2</v>
      </c>
      <c r="G23" s="1399">
        <v>0.11776021763963795</v>
      </c>
      <c r="H23" s="46"/>
    </row>
    <row r="24" spans="2:8" ht="15.75" thickBot="1">
      <c r="B24" s="1400" t="s">
        <v>313</v>
      </c>
      <c r="C24" s="1401">
        <v>29124775.222027257</v>
      </c>
      <c r="D24" s="1402">
        <v>30993861.872884184</v>
      </c>
      <c r="E24" s="1403">
        <v>32346541.266401898</v>
      </c>
      <c r="F24" s="1398">
        <v>4.3643460729917649E-2</v>
      </c>
      <c r="G24" s="1399">
        <v>0.11061943035831567</v>
      </c>
      <c r="H24" s="46"/>
    </row>
    <row r="25" spans="2:8" ht="15.75" thickBot="1">
      <c r="B25" s="1400" t="s">
        <v>314</v>
      </c>
      <c r="C25" s="1401">
        <v>15445078.606139913</v>
      </c>
      <c r="D25" s="1402">
        <v>16281633.829086147</v>
      </c>
      <c r="E25" s="1403">
        <v>17499583.463734843</v>
      </c>
      <c r="F25" s="1398">
        <v>7.4805123824422504E-2</v>
      </c>
      <c r="G25" s="1399">
        <v>0.13302003246381644</v>
      </c>
      <c r="H25" s="46"/>
    </row>
    <row r="26" spans="2:8" ht="15.75" thickBot="1">
      <c r="B26" s="1400" t="s">
        <v>315</v>
      </c>
      <c r="C26" s="1401">
        <v>18681850.15004918</v>
      </c>
      <c r="D26" s="1402">
        <v>19727354.526171625</v>
      </c>
      <c r="E26" s="1403">
        <v>20978425.892212536</v>
      </c>
      <c r="F26" s="1398">
        <v>6.3418101214795852E-2</v>
      </c>
      <c r="G26" s="1399">
        <v>0.12293085126567682</v>
      </c>
      <c r="H26" s="46"/>
    </row>
    <row r="27" spans="2:8" ht="15.75" thickBot="1">
      <c r="B27" s="1394" t="s">
        <v>316</v>
      </c>
      <c r="C27" s="1404">
        <v>1.3737716167121332</v>
      </c>
      <c r="D27" s="1405">
        <v>1.3424832711523145</v>
      </c>
      <c r="E27" s="1406">
        <v>1.3544947870175694</v>
      </c>
      <c r="F27" s="1407" t="str">
        <f>+CONCATENATE((ROUND(E27-D27,4))/1%*100," pbs")</f>
        <v>120 pbs</v>
      </c>
      <c r="G27" s="1408" t="str">
        <f>+CONCATENATE((ROUND(E27-C27,4))/1%*100," pbs")</f>
        <v>-193 pbs</v>
      </c>
      <c r="H27" s="1700"/>
    </row>
    <row r="28" spans="2:8" ht="15.75" thickBot="1">
      <c r="B28" s="1394" t="s">
        <v>317</v>
      </c>
      <c r="C28" s="1404">
        <v>2.0234567278285231</v>
      </c>
      <c r="D28" s="1405">
        <v>2.0738086567802481</v>
      </c>
      <c r="E28" s="1406">
        <v>1.9962042750150839</v>
      </c>
      <c r="F28" s="1407" t="str">
        <f t="shared" ref="F28:F29" si="0">+CONCATENATE((ROUND(E28-D28,4))/1%*100," pbs")</f>
        <v>-776 pbs</v>
      </c>
      <c r="G28" s="1408" t="str">
        <f t="shared" ref="G28:G29" si="1">+CONCATENATE((ROUND(E28-C28,4))/1%*100," pbs")</f>
        <v>-273 pbs</v>
      </c>
      <c r="H28" s="46"/>
    </row>
    <row r="29" spans="2:8" ht="15.75" thickBot="1">
      <c r="B29" s="1394" t="s">
        <v>318</v>
      </c>
      <c r="C29" s="1404">
        <v>1.6728775772431685</v>
      </c>
      <c r="D29" s="1405">
        <v>1.7115824190461064</v>
      </c>
      <c r="E29" s="1406">
        <v>1.6651746656672772</v>
      </c>
      <c r="F29" s="1409" t="str">
        <f t="shared" si="0"/>
        <v>-464 pbs</v>
      </c>
      <c r="G29" s="1410" t="str">
        <f t="shared" si="1"/>
        <v>-77 pbs</v>
      </c>
      <c r="H29" s="46"/>
    </row>
    <row r="30" spans="2:8">
      <c r="B30" s="76"/>
      <c r="C30" s="76"/>
      <c r="D30" s="76"/>
      <c r="E30" s="76"/>
      <c r="F30" s="76"/>
      <c r="G30" s="76"/>
    </row>
    <row r="31" spans="2:8">
      <c r="B31" s="1205" t="s">
        <v>319</v>
      </c>
      <c r="C31" s="1205"/>
      <c r="D31" s="382"/>
      <c r="E31" s="382"/>
      <c r="F31" s="382"/>
      <c r="G31" s="382"/>
    </row>
    <row r="32" spans="2:8">
      <c r="B32" s="1205" t="s">
        <v>320</v>
      </c>
      <c r="C32" s="1205"/>
      <c r="D32" s="382"/>
      <c r="E32" s="382"/>
      <c r="F32" s="382"/>
      <c r="G32" s="382"/>
    </row>
    <row r="33" spans="2:7">
      <c r="B33" s="1205" t="s">
        <v>321</v>
      </c>
      <c r="C33" s="1205"/>
      <c r="D33" s="382"/>
      <c r="E33" s="382"/>
      <c r="F33" s="382"/>
      <c r="G33" s="382"/>
    </row>
    <row r="34" spans="2:7" ht="14.25" customHeight="1">
      <c r="B34" s="1205" t="s">
        <v>322</v>
      </c>
      <c r="C34" s="1205"/>
      <c r="D34" s="382"/>
      <c r="E34" s="382"/>
      <c r="F34" s="382"/>
      <c r="G34" s="382"/>
    </row>
    <row r="35" spans="2:7">
      <c r="B35" s="2230" t="s">
        <v>323</v>
      </c>
      <c r="C35" s="2230"/>
      <c r="D35" s="2230"/>
      <c r="E35" s="2230"/>
      <c r="F35" s="2230"/>
      <c r="G35" s="2230"/>
    </row>
    <row r="36" spans="2:7" ht="14.25" customHeight="1">
      <c r="B36" s="1205" t="s">
        <v>324</v>
      </c>
      <c r="C36" s="1205"/>
      <c r="D36" s="382"/>
      <c r="E36" s="382"/>
      <c r="F36" s="382"/>
      <c r="G36" s="382"/>
    </row>
    <row r="37" spans="2:7">
      <c r="B37" s="2148"/>
      <c r="C37" s="2148"/>
      <c r="D37" s="2148"/>
      <c r="E37" s="2148"/>
      <c r="F37" s="2148"/>
      <c r="G37" s="2148"/>
    </row>
    <row r="38" spans="2:7" ht="18.75" customHeight="1">
      <c r="B38" s="2229"/>
      <c r="C38" s="2229"/>
      <c r="D38" s="2229"/>
      <c r="E38" s="2229"/>
      <c r="F38" s="2229"/>
      <c r="G38" s="2229"/>
    </row>
    <row r="39" spans="2:7">
      <c r="B39" s="2229"/>
      <c r="C39" s="2229"/>
      <c r="D39" s="2229"/>
      <c r="E39" s="2229"/>
      <c r="F39" s="2229"/>
      <c r="G39" s="2229"/>
    </row>
    <row r="40" spans="2:7">
      <c r="B40" s="115"/>
      <c r="C40" s="115"/>
      <c r="D40" s="115"/>
      <c r="E40" s="115"/>
      <c r="F40" s="115"/>
      <c r="G40" s="115"/>
    </row>
    <row r="41" spans="2:7">
      <c r="B41" s="115"/>
      <c r="C41" s="115"/>
      <c r="D41" s="115"/>
      <c r="E41" s="115"/>
      <c r="F41" s="115"/>
      <c r="G41" s="115"/>
    </row>
    <row r="42" spans="2:7">
      <c r="B42" s="115"/>
      <c r="C42" s="115"/>
      <c r="D42" s="115"/>
      <c r="E42" s="115"/>
      <c r="F42" s="115"/>
      <c r="G42" s="115"/>
    </row>
    <row r="43" spans="2:7">
      <c r="B43" s="115"/>
      <c r="C43" s="115"/>
      <c r="D43" s="115"/>
      <c r="E43" s="115"/>
      <c r="F43" s="115"/>
      <c r="G43" s="115"/>
    </row>
    <row r="44" spans="2:7">
      <c r="B44" s="115"/>
      <c r="C44" s="46"/>
      <c r="D44" s="46"/>
      <c r="E44" s="46"/>
      <c r="F44" s="46"/>
      <c r="G44" s="43"/>
    </row>
    <row r="45" spans="2:7">
      <c r="B45" s="115"/>
      <c r="C45" s="46"/>
      <c r="D45" s="46"/>
      <c r="E45" s="46"/>
      <c r="F45" s="46"/>
      <c r="G45" s="43"/>
    </row>
    <row r="46" spans="2:7">
      <c r="B46" s="46"/>
      <c r="C46" s="46"/>
      <c r="D46" s="46"/>
      <c r="E46" s="46"/>
      <c r="F46" s="46"/>
      <c r="G46" s="46"/>
    </row>
  </sheetData>
  <mergeCells count="6">
    <mergeCell ref="B3:G3"/>
    <mergeCell ref="B37:G37"/>
    <mergeCell ref="B38:G39"/>
    <mergeCell ref="B35:G35"/>
    <mergeCell ref="F5:G5"/>
    <mergeCell ref="C5:E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1"/>
  <sheetViews>
    <sheetView showGridLines="0" zoomScale="65" zoomScaleNormal="74" workbookViewId="0"/>
  </sheetViews>
  <sheetFormatPr baseColWidth="10" defaultColWidth="11.42578125" defaultRowHeight="15"/>
  <cols>
    <col min="2" max="2" width="51.7109375" customWidth="1"/>
    <col min="3" max="5" width="14.7109375" customWidth="1"/>
    <col min="6" max="7" width="11.5703125" customWidth="1"/>
  </cols>
  <sheetData>
    <row r="1" spans="1:9">
      <c r="A1" s="132" t="s">
        <v>37</v>
      </c>
    </row>
    <row r="2" spans="1:9" ht="14.65" customHeight="1">
      <c r="B2" s="2233" t="s">
        <v>325</v>
      </c>
      <c r="C2" s="2233"/>
      <c r="D2" s="2233"/>
      <c r="E2" s="2233"/>
      <c r="F2" s="46"/>
      <c r="G2" s="46"/>
      <c r="H2" s="46"/>
    </row>
    <row r="3" spans="1:9">
      <c r="B3" s="46"/>
      <c r="C3" s="46"/>
      <c r="D3" s="46"/>
      <c r="E3" s="46"/>
      <c r="F3" s="46"/>
      <c r="G3" s="46"/>
      <c r="H3" s="46"/>
    </row>
    <row r="4" spans="1:9" s="48" customFormat="1" ht="15" customHeight="1" thickBot="1">
      <c r="B4" s="58"/>
      <c r="C4" s="58"/>
      <c r="D4" s="58"/>
      <c r="E4" s="58"/>
      <c r="F4" s="58"/>
      <c r="G4" s="58"/>
      <c r="H4" s="58"/>
      <c r="I4" s="58"/>
    </row>
    <row r="5" spans="1:9" s="48" customFormat="1" ht="16.5" customHeight="1">
      <c r="B5" s="685" t="s">
        <v>326</v>
      </c>
      <c r="C5" s="2137" t="s">
        <v>122</v>
      </c>
      <c r="D5" s="2236"/>
      <c r="E5" s="2237"/>
      <c r="F5" s="2238" t="s">
        <v>42</v>
      </c>
      <c r="G5" s="2239"/>
      <c r="H5" s="58"/>
      <c r="I5" s="58"/>
    </row>
    <row r="6" spans="1:9" s="48" customFormat="1" ht="16.350000000000001" customHeight="1" thickBot="1">
      <c r="B6" s="875" t="s">
        <v>327</v>
      </c>
      <c r="C6" s="876" t="s">
        <v>876</v>
      </c>
      <c r="D6" s="877" t="s">
        <v>809</v>
      </c>
      <c r="E6" s="878" t="s">
        <v>877</v>
      </c>
      <c r="F6" s="879" t="s">
        <v>44</v>
      </c>
      <c r="G6" s="597" t="s">
        <v>45</v>
      </c>
      <c r="H6" s="58"/>
      <c r="I6" s="58"/>
    </row>
    <row r="7" spans="1:9" ht="16.899999999999999" customHeight="1">
      <c r="B7" s="683" t="s">
        <v>328</v>
      </c>
      <c r="C7" s="540">
        <v>12973174.633990001</v>
      </c>
      <c r="D7" s="853">
        <v>12973174.634000001</v>
      </c>
      <c r="E7" s="854">
        <v>12973174.634000001</v>
      </c>
      <c r="F7" s="855">
        <v>0</v>
      </c>
      <c r="G7" s="856">
        <v>7.709388682997087E-13</v>
      </c>
      <c r="H7" s="46"/>
      <c r="I7" s="46"/>
    </row>
    <row r="8" spans="1:9" ht="16.899999999999999" customHeight="1">
      <c r="B8" s="380" t="s">
        <v>329</v>
      </c>
      <c r="C8" s="540">
        <v>6124301.7074199999</v>
      </c>
      <c r="D8" s="853">
        <v>6125451.8901500003</v>
      </c>
      <c r="E8" s="854">
        <v>6125451.8901500003</v>
      </c>
      <c r="F8" s="857">
        <v>0</v>
      </c>
      <c r="G8" s="856">
        <v>1.8780634673931651E-4</v>
      </c>
      <c r="H8" s="46"/>
      <c r="I8" s="46"/>
    </row>
    <row r="9" spans="1:9" ht="16.899999999999999" customHeight="1">
      <c r="B9" s="380" t="s">
        <v>330</v>
      </c>
      <c r="C9" s="540">
        <v>6589251.6683200002</v>
      </c>
      <c r="D9" s="853">
        <v>6730630.5352600003</v>
      </c>
      <c r="E9" s="854">
        <v>8320658.3904399993</v>
      </c>
      <c r="F9" s="857">
        <v>0.23623757786885813</v>
      </c>
      <c r="G9" s="856">
        <v>0.26276226941585912</v>
      </c>
      <c r="H9" s="46"/>
      <c r="I9" s="46"/>
    </row>
    <row r="10" spans="1:9" ht="16.899999999999999" customHeight="1">
      <c r="B10" s="380" t="s">
        <v>609</v>
      </c>
      <c r="C10" s="540">
        <v>1757255.8545200001</v>
      </c>
      <c r="D10" s="853">
        <v>1800867.7309600001</v>
      </c>
      <c r="E10" s="854">
        <v>1799772.84561</v>
      </c>
      <c r="F10" s="857">
        <v>-6.0797654995825567E-4</v>
      </c>
      <c r="G10" s="856">
        <v>2.419510567037686E-2</v>
      </c>
      <c r="H10" s="46"/>
      <c r="I10" s="46"/>
    </row>
    <row r="11" spans="1:9" ht="16.899999999999999" customHeight="1">
      <c r="B11" s="380" t="s">
        <v>307</v>
      </c>
      <c r="C11" s="540">
        <v>7339800</v>
      </c>
      <c r="D11" s="853">
        <v>6419500</v>
      </c>
      <c r="E11" s="854">
        <v>7903050</v>
      </c>
      <c r="F11" s="857">
        <v>0.23110055300257026</v>
      </c>
      <c r="G11" s="856">
        <v>7.673914820567318E-2</v>
      </c>
      <c r="H11" s="46"/>
      <c r="I11" s="46"/>
    </row>
    <row r="12" spans="1:9" ht="16.899999999999999" customHeight="1">
      <c r="B12" s="380" t="s">
        <v>331</v>
      </c>
      <c r="C12" s="540">
        <v>-413657.73927000258</v>
      </c>
      <c r="D12" s="853">
        <v>-10363.477399997413</v>
      </c>
      <c r="E12" s="854">
        <v>138930.3664599983</v>
      </c>
      <c r="F12" s="857">
        <v>-14.40576730162339</v>
      </c>
      <c r="G12" s="856">
        <v>-1.3358582549553502</v>
      </c>
      <c r="H12" s="46"/>
      <c r="I12" s="46"/>
    </row>
    <row r="13" spans="1:9" ht="29.65" customHeight="1">
      <c r="B13" s="852" t="s">
        <v>332</v>
      </c>
      <c r="C13" s="540">
        <v>-2477731.8568500001</v>
      </c>
      <c r="D13" s="853">
        <v>-2535671.5059599997</v>
      </c>
      <c r="E13" s="854">
        <v>-2691973.3605700005</v>
      </c>
      <c r="F13" s="857">
        <v>6.1641207957189748E-2</v>
      </c>
      <c r="G13" s="856">
        <v>8.6466783371938805E-2</v>
      </c>
      <c r="H13" s="46"/>
      <c r="I13" s="46"/>
    </row>
    <row r="14" spans="1:9" ht="16.899999999999999" customHeight="1">
      <c r="B14" s="380" t="s">
        <v>333</v>
      </c>
      <c r="C14" s="540">
        <v>-1515213.6930999998</v>
      </c>
      <c r="D14" s="853">
        <v>-1624041.6774300002</v>
      </c>
      <c r="E14" s="854">
        <v>-1795539.8072000002</v>
      </c>
      <c r="F14" s="857">
        <v>0.10559958660752522</v>
      </c>
      <c r="G14" s="856">
        <v>0.18500764306483841</v>
      </c>
      <c r="H14" s="46"/>
      <c r="I14" s="46"/>
    </row>
    <row r="15" spans="1:9" ht="16.899999999999999" customHeight="1" thickBot="1">
      <c r="B15" s="380" t="s">
        <v>303</v>
      </c>
      <c r="C15" s="540">
        <v>-122083.18850999999</v>
      </c>
      <c r="D15" s="853">
        <v>-122083.18850999999</v>
      </c>
      <c r="E15" s="854">
        <v>-122083.18850999999</v>
      </c>
      <c r="F15" s="857">
        <v>0</v>
      </c>
      <c r="G15" s="856">
        <v>0</v>
      </c>
      <c r="H15" s="46"/>
      <c r="I15" s="46"/>
    </row>
    <row r="16" spans="1:9" ht="18.399999999999999" customHeight="1" thickBot="1">
      <c r="B16" s="177" t="s">
        <v>334</v>
      </c>
      <c r="C16" s="858">
        <v>30255097.386520006</v>
      </c>
      <c r="D16" s="859">
        <v>29757464.941070005</v>
      </c>
      <c r="E16" s="860">
        <v>32651441.770379998</v>
      </c>
      <c r="F16" s="861">
        <v>9.7252129341026228E-2</v>
      </c>
      <c r="G16" s="862">
        <v>7.9204649492474299E-2</v>
      </c>
      <c r="H16" s="46"/>
      <c r="I16" s="46"/>
    </row>
    <row r="17" spans="2:9" ht="18.399999999999999" customHeight="1" thickBot="1">
      <c r="B17" s="684" t="s">
        <v>610</v>
      </c>
      <c r="C17" s="863">
        <v>21158041.531999998</v>
      </c>
      <c r="D17" s="864">
        <v>21537097.210110005</v>
      </c>
      <c r="E17" s="865">
        <v>22948618.924770001</v>
      </c>
      <c r="F17" s="861">
        <v>6.5539088248039112E-2</v>
      </c>
      <c r="G17" s="862">
        <v>8.4628692597180422E-2</v>
      </c>
      <c r="H17" s="46"/>
      <c r="I17" s="46"/>
    </row>
    <row r="18" spans="2:9" ht="18.399999999999999" customHeight="1" thickBot="1">
      <c r="B18" s="684" t="s">
        <v>611</v>
      </c>
      <c r="C18" s="863">
        <v>21158041.531999998</v>
      </c>
      <c r="D18" s="864">
        <v>21537097.210110005</v>
      </c>
      <c r="E18" s="865">
        <v>22948618.924770001</v>
      </c>
      <c r="F18" s="861">
        <v>6.5539088248039112E-2</v>
      </c>
      <c r="G18" s="862">
        <v>8.4628692597180422E-2</v>
      </c>
      <c r="H18" s="46"/>
      <c r="I18" s="46"/>
    </row>
    <row r="19" spans="2:9" ht="18.399999999999999" customHeight="1" thickBot="1">
      <c r="B19" s="684" t="s">
        <v>612</v>
      </c>
      <c r="C19" s="866">
        <v>9097055.8545200005</v>
      </c>
      <c r="D19" s="867">
        <v>8220367.7309600003</v>
      </c>
      <c r="E19" s="868">
        <v>9702822.8456100002</v>
      </c>
      <c r="F19" s="861">
        <v>0.1803392698682682</v>
      </c>
      <c r="G19" s="862">
        <v>6.6589345033977843E-2</v>
      </c>
      <c r="H19" s="46"/>
      <c r="I19" s="46"/>
    </row>
    <row r="20" spans="2:9" ht="15.75" thickBot="1">
      <c r="B20" s="178"/>
      <c r="C20" s="883"/>
      <c r="D20" s="883"/>
      <c r="E20" s="884"/>
      <c r="F20" s="46"/>
      <c r="G20" s="46"/>
      <c r="H20" s="46"/>
      <c r="I20" s="46"/>
    </row>
    <row r="21" spans="2:9" ht="15" customHeight="1">
      <c r="B21" s="685" t="s">
        <v>335</v>
      </c>
      <c r="C21" s="2137" t="s">
        <v>122</v>
      </c>
      <c r="D21" s="2236"/>
      <c r="E21" s="2237"/>
      <c r="F21" s="2238" t="s">
        <v>42</v>
      </c>
      <c r="G21" s="2239"/>
      <c r="H21" s="46"/>
      <c r="I21" s="46"/>
    </row>
    <row r="22" spans="2:9" ht="15.75" thickBot="1">
      <c r="B22" s="179" t="s">
        <v>327</v>
      </c>
      <c r="C22" s="880" t="str">
        <f>+C6</f>
        <v>Dic 24</v>
      </c>
      <c r="D22" s="881" t="str">
        <f>+D6</f>
        <v>Set 25</v>
      </c>
      <c r="E22" s="882" t="str">
        <f>+E6</f>
        <v>Dic 25</v>
      </c>
      <c r="F22" s="879" t="s">
        <v>44</v>
      </c>
      <c r="G22" s="597" t="s">
        <v>45</v>
      </c>
      <c r="H22" s="46"/>
      <c r="I22" s="46"/>
    </row>
    <row r="23" spans="2:9" ht="16.5" customHeight="1">
      <c r="B23" s="380" t="s">
        <v>336</v>
      </c>
      <c r="C23" s="869">
        <v>3922295.2013320266</v>
      </c>
      <c r="D23" s="870">
        <v>5329044.5908401953</v>
      </c>
      <c r="E23" s="871">
        <v>5019033.383691269</v>
      </c>
      <c r="F23" s="855">
        <v>-5.8173881239760639E-2</v>
      </c>
      <c r="G23" s="856">
        <v>0.27961643019291005</v>
      </c>
      <c r="H23" s="46"/>
      <c r="I23" s="46"/>
    </row>
    <row r="24" spans="2:9" ht="16.5" customHeight="1">
      <c r="B24" s="852" t="s">
        <v>337</v>
      </c>
      <c r="C24" s="869">
        <v>139402972.32644001</v>
      </c>
      <c r="D24" s="870">
        <v>142895449.54168001</v>
      </c>
      <c r="E24" s="871">
        <v>142806023.11787</v>
      </c>
      <c r="F24" s="857">
        <v>-6.2581715580745101E-4</v>
      </c>
      <c r="G24" s="856">
        <v>2.4411608552083575E-2</v>
      </c>
      <c r="H24" s="46" t="s">
        <v>338</v>
      </c>
      <c r="I24" s="46"/>
    </row>
    <row r="25" spans="2:9" ht="16.5" customHeight="1" thickBot="1">
      <c r="B25" s="380" t="s">
        <v>339</v>
      </c>
      <c r="C25" s="869">
        <v>18409113.420030002</v>
      </c>
      <c r="D25" s="870">
        <v>19751032.431069996</v>
      </c>
      <c r="E25" s="871">
        <v>20123382.849810001</v>
      </c>
      <c r="F25" s="857">
        <v>1.8852200260390806E-2</v>
      </c>
      <c r="G25" s="856">
        <v>9.3120694661742442E-2</v>
      </c>
      <c r="H25" s="46"/>
      <c r="I25" s="46"/>
    </row>
    <row r="26" spans="2:9" ht="16.5" customHeight="1" thickBot="1">
      <c r="B26" s="177" t="s">
        <v>137</v>
      </c>
      <c r="C26" s="863">
        <v>161734380.94780204</v>
      </c>
      <c r="D26" s="864">
        <v>167975526.5635902</v>
      </c>
      <c r="E26" s="865">
        <v>167948439.35137129</v>
      </c>
      <c r="F26" s="861">
        <v>-1.6125689719836966E-4</v>
      </c>
      <c r="G26" s="862">
        <v>3.8421381818469102E-2</v>
      </c>
      <c r="H26" s="46"/>
      <c r="I26" s="46"/>
    </row>
    <row r="27" spans="2:9" ht="15.75" thickBot="1">
      <c r="B27" s="178"/>
      <c r="C27" s="883"/>
      <c r="D27" s="883"/>
      <c r="E27" s="884"/>
      <c r="F27" s="46"/>
      <c r="G27" s="46"/>
      <c r="H27" s="46"/>
      <c r="I27" s="46"/>
    </row>
    <row r="28" spans="2:9" ht="15" customHeight="1">
      <c r="B28" s="685" t="s">
        <v>340</v>
      </c>
      <c r="C28" s="2137" t="s">
        <v>122</v>
      </c>
      <c r="D28" s="2236"/>
      <c r="E28" s="2237"/>
      <c r="F28" s="2238" t="str">
        <f>+F21</f>
        <v>Variación %</v>
      </c>
      <c r="G28" s="2239"/>
      <c r="H28" s="46"/>
      <c r="I28" s="46"/>
    </row>
    <row r="29" spans="2:9" ht="15.75" thickBot="1">
      <c r="B29" s="686" t="s">
        <v>327</v>
      </c>
      <c r="C29" s="880" t="str">
        <f>+C22</f>
        <v>Dic 24</v>
      </c>
      <c r="D29" s="881" t="str">
        <f>+D22</f>
        <v>Set 25</v>
      </c>
      <c r="E29" s="882" t="str">
        <f>+E22</f>
        <v>Dic 25</v>
      </c>
      <c r="F29" s="879" t="s">
        <v>44</v>
      </c>
      <c r="G29" s="597" t="s">
        <v>45</v>
      </c>
      <c r="H29" s="46"/>
      <c r="I29" s="46"/>
    </row>
    <row r="30" spans="2:9" ht="16.5" customHeight="1">
      <c r="B30" s="852" t="s">
        <v>341</v>
      </c>
      <c r="C30" s="869">
        <v>392229.5201331909</v>
      </c>
      <c r="D30" s="870">
        <v>532904.45908401953</v>
      </c>
      <c r="E30" s="871">
        <v>501903.3383691269</v>
      </c>
      <c r="F30" s="855">
        <v>-5.8173881239760639E-2</v>
      </c>
      <c r="G30" s="856">
        <v>0.27961643019294824</v>
      </c>
      <c r="H30" s="46"/>
      <c r="I30" s="46"/>
    </row>
    <row r="31" spans="2:9" ht="16.5" customHeight="1">
      <c r="B31" s="380" t="s">
        <v>342</v>
      </c>
      <c r="C31" s="869">
        <v>13243282.37101</v>
      </c>
      <c r="D31" s="870">
        <v>14289544.95417</v>
      </c>
      <c r="E31" s="871">
        <v>14280602.311790001</v>
      </c>
      <c r="F31" s="857">
        <v>-6.2581715573728491E-4</v>
      </c>
      <c r="G31" s="856">
        <v>7.8328009002566423E-2</v>
      </c>
      <c r="H31" s="46"/>
      <c r="I31" s="46"/>
    </row>
    <row r="32" spans="2:9" ht="16.5" customHeight="1">
      <c r="B32" s="852" t="s">
        <v>343</v>
      </c>
      <c r="C32" s="869">
        <v>1840911.3420032496</v>
      </c>
      <c r="D32" s="870">
        <v>1975103.2431067501</v>
      </c>
      <c r="E32" s="871">
        <v>2012338.2849809977</v>
      </c>
      <c r="F32" s="857">
        <v>1.8852200260518259E-2</v>
      </c>
      <c r="G32" s="856">
        <v>9.3120694661593006E-2</v>
      </c>
      <c r="H32" s="46"/>
      <c r="I32" s="46"/>
    </row>
    <row r="33" spans="2:9" ht="16.5" customHeight="1" thickBot="1">
      <c r="B33" s="380" t="s">
        <v>344</v>
      </c>
      <c r="C33" s="869">
        <v>6882642.4559635948</v>
      </c>
      <c r="D33" s="870">
        <v>7348282.456257957</v>
      </c>
      <c r="E33" s="871">
        <v>8400181.8311778121</v>
      </c>
      <c r="F33" s="857">
        <v>0.14314901219182641</v>
      </c>
      <c r="G33" s="856">
        <v>0.2204878990770931</v>
      </c>
      <c r="H33" s="46"/>
      <c r="I33" s="46"/>
    </row>
    <row r="34" spans="2:9" ht="16.5" customHeight="1" thickBot="1">
      <c r="B34" s="177" t="s">
        <v>137</v>
      </c>
      <c r="C34" s="872">
        <v>22359065.689110033</v>
      </c>
      <c r="D34" s="873">
        <v>24145835.112618726</v>
      </c>
      <c r="E34" s="874">
        <v>25195025.766317938</v>
      </c>
      <c r="F34" s="861">
        <v>4.3452241299821504E-2</v>
      </c>
      <c r="G34" s="862">
        <v>0.12683714590941775</v>
      </c>
      <c r="H34" s="46"/>
      <c r="I34" s="46"/>
    </row>
    <row r="35" spans="2:9">
      <c r="B35" s="180"/>
      <c r="C35" s="181"/>
      <c r="D35" s="181"/>
      <c r="E35" s="181"/>
      <c r="F35" s="46"/>
      <c r="G35" s="46"/>
      <c r="H35" s="46"/>
      <c r="I35" s="46"/>
    </row>
    <row r="36" spans="2:9">
      <c r="B36" s="1710" t="s">
        <v>784</v>
      </c>
      <c r="C36" s="181"/>
      <c r="D36" s="181"/>
      <c r="E36" s="181"/>
      <c r="F36" s="46"/>
      <c r="G36" s="46"/>
      <c r="H36" s="46"/>
      <c r="I36" s="46"/>
    </row>
    <row r="37" spans="2:9">
      <c r="B37" s="1710" t="s">
        <v>785</v>
      </c>
      <c r="C37" s="181"/>
      <c r="D37" s="181"/>
      <c r="E37" s="181"/>
      <c r="F37" s="46"/>
      <c r="G37" s="46"/>
      <c r="H37" s="46"/>
      <c r="I37" s="46"/>
    </row>
    <row r="38" spans="2:9">
      <c r="B38" s="1710" t="s">
        <v>786</v>
      </c>
      <c r="C38" s="181"/>
      <c r="D38" s="181"/>
      <c r="E38" s="181"/>
      <c r="F38" s="46"/>
      <c r="G38" s="46"/>
      <c r="H38" s="46"/>
      <c r="I38" s="46"/>
    </row>
    <row r="39" spans="2:9">
      <c r="B39" s="1710" t="s">
        <v>787</v>
      </c>
      <c r="C39" s="181"/>
      <c r="D39" s="181"/>
      <c r="E39" s="181"/>
      <c r="F39" s="46"/>
      <c r="G39" s="46"/>
      <c r="H39" s="46"/>
      <c r="I39" s="46"/>
    </row>
    <row r="40" spans="2:9" ht="15.75" thickBot="1">
      <c r="B40" s="182"/>
      <c r="C40" s="181"/>
      <c r="D40" s="181"/>
      <c r="E40" s="181"/>
      <c r="F40" s="46"/>
      <c r="G40" s="46"/>
      <c r="H40" s="46"/>
      <c r="I40" s="46"/>
    </row>
    <row r="41" spans="2:9" ht="18.399999999999999" customHeight="1">
      <c r="B41" s="903" t="s">
        <v>613</v>
      </c>
      <c r="C41" s="2137" t="s">
        <v>122</v>
      </c>
      <c r="D41" s="2236"/>
      <c r="E41" s="2237"/>
      <c r="F41" s="2240" t="s">
        <v>42</v>
      </c>
      <c r="G41" s="2241"/>
      <c r="H41" s="46"/>
      <c r="I41" s="46"/>
    </row>
    <row r="42" spans="2:9" ht="15.75" thickBot="1">
      <c r="B42" s="686"/>
      <c r="C42" s="880" t="str">
        <f>+C29</f>
        <v>Dic 24</v>
      </c>
      <c r="D42" s="881" t="str">
        <f>+D29</f>
        <v>Set 25</v>
      </c>
      <c r="E42" s="882" t="str">
        <f>+E29</f>
        <v>Dic 25</v>
      </c>
      <c r="F42" s="879" t="s">
        <v>44</v>
      </c>
      <c r="G42" s="597" t="s">
        <v>45</v>
      </c>
      <c r="H42" s="46"/>
      <c r="I42" s="46"/>
    </row>
    <row r="43" spans="2:9" ht="18.399999999999999" customHeight="1">
      <c r="B43" s="900" t="s">
        <v>345</v>
      </c>
      <c r="C43" s="885">
        <v>0.130819689715995</v>
      </c>
      <c r="D43" s="886">
        <v>0.12821568505074304</v>
      </c>
      <c r="E43" s="887">
        <v>0.13664085842892726</v>
      </c>
      <c r="F43" s="888" t="str">
        <f>+CONCATENATE((ROUND(E43-D43,4))/1%*100," pbs")</f>
        <v>84 pbs</v>
      </c>
      <c r="G43" s="889" t="str">
        <f>+CONCATENATE((ROUND(E43-C43,4))/1%*100," pbs")</f>
        <v>58 pbs</v>
      </c>
      <c r="H43" s="46"/>
      <c r="I43" s="46"/>
    </row>
    <row r="44" spans="2:9" ht="18.399999999999999" customHeight="1">
      <c r="B44" s="901" t="s">
        <v>346</v>
      </c>
      <c r="C44" s="890">
        <v>0.130819689715995</v>
      </c>
      <c r="D44" s="891">
        <v>0.12821568505074304</v>
      </c>
      <c r="E44" s="892">
        <v>0.13664085842892726</v>
      </c>
      <c r="F44" s="893" t="str">
        <f t="shared" ref="F44:F45" si="0">+CONCATENATE((ROUND(E44-D44,4))/1%*100," pbs")</f>
        <v>84 pbs</v>
      </c>
      <c r="G44" s="894" t="str">
        <f t="shared" ref="G44:G45" si="1">+CONCATENATE((ROUND(E44-C44,4))/1%*100," pbs")</f>
        <v>58 pbs</v>
      </c>
      <c r="H44" s="46"/>
      <c r="I44" s="46"/>
    </row>
    <row r="45" spans="2:9" ht="18.399999999999999" customHeight="1" thickBot="1">
      <c r="B45" s="902" t="s">
        <v>614</v>
      </c>
      <c r="C45" s="895">
        <v>0.18706657922216613</v>
      </c>
      <c r="D45" s="896">
        <v>0.1771535743917122</v>
      </c>
      <c r="E45" s="897">
        <v>0.19441348723740554</v>
      </c>
      <c r="F45" s="898" t="str">
        <f t="shared" si="0"/>
        <v>173 pbs</v>
      </c>
      <c r="G45" s="899" t="str">
        <f t="shared" si="1"/>
        <v>73 pbs</v>
      </c>
      <c r="H45" s="46"/>
      <c r="I45" s="46"/>
    </row>
    <row r="46" spans="2:9">
      <c r="B46" s="184"/>
      <c r="C46" s="181"/>
      <c r="D46" s="181"/>
      <c r="E46" s="181"/>
      <c r="F46" s="181"/>
      <c r="G46" s="181"/>
      <c r="H46" s="46"/>
      <c r="I46" s="46"/>
    </row>
    <row r="47" spans="2:9" ht="15.75" thickBot="1">
      <c r="B47" s="180"/>
      <c r="C47" s="1701"/>
      <c r="D47" s="1701"/>
      <c r="E47" s="1702"/>
      <c r="F47" s="1702"/>
      <c r="G47" s="1702"/>
      <c r="H47" s="46"/>
      <c r="I47" s="46"/>
    </row>
    <row r="48" spans="2:9" ht="18.399999999999999" customHeight="1">
      <c r="B48" s="685" t="s">
        <v>347</v>
      </c>
      <c r="C48" s="2137" t="s">
        <v>122</v>
      </c>
      <c r="D48" s="2138"/>
      <c r="E48" s="2237"/>
      <c r="F48" s="2234" t="s">
        <v>42</v>
      </c>
      <c r="G48" s="2235"/>
      <c r="H48" s="46"/>
      <c r="I48" s="46"/>
    </row>
    <row r="49" spans="2:9" ht="18.399999999999999" customHeight="1" thickBot="1">
      <c r="B49" s="686" t="s">
        <v>348</v>
      </c>
      <c r="C49" s="909" t="str">
        <f>+C42</f>
        <v>Dic 24</v>
      </c>
      <c r="D49" s="910" t="str">
        <f>+D42</f>
        <v>Set 25</v>
      </c>
      <c r="E49" s="910" t="str">
        <f>+E42</f>
        <v>Dic 25</v>
      </c>
      <c r="F49" s="924" t="s">
        <v>44</v>
      </c>
      <c r="G49" s="925" t="s">
        <v>45</v>
      </c>
      <c r="H49" s="46"/>
      <c r="I49" s="46"/>
    </row>
    <row r="50" spans="2:9" ht="18.399999999999999" customHeight="1">
      <c r="B50" s="852" t="s">
        <v>349</v>
      </c>
      <c r="C50" s="869">
        <v>18585233.952629998</v>
      </c>
      <c r="D50" s="870">
        <v>18586384.135370001</v>
      </c>
      <c r="E50" s="871">
        <v>18586384.135370001</v>
      </c>
      <c r="F50" s="857">
        <v>0</v>
      </c>
      <c r="G50" s="856">
        <v>6.1886912100996615E-5</v>
      </c>
      <c r="H50" s="46"/>
      <c r="I50" s="46"/>
    </row>
    <row r="51" spans="2:9" ht="18.399999999999999" customHeight="1">
      <c r="B51" s="380" t="s">
        <v>350</v>
      </c>
      <c r="C51" s="869">
        <v>7345244.9842299996</v>
      </c>
      <c r="D51" s="870">
        <v>7524062.3241499998</v>
      </c>
      <c r="E51" s="871">
        <v>9077923.6881499998</v>
      </c>
      <c r="F51" s="857">
        <v>0.20651893844799341</v>
      </c>
      <c r="G51" s="856">
        <v>0.23589120684742371</v>
      </c>
      <c r="H51" s="46"/>
      <c r="I51" s="46"/>
    </row>
    <row r="52" spans="2:9" ht="18.399999999999999" customHeight="1">
      <c r="B52" s="852" t="s">
        <v>351</v>
      </c>
      <c r="C52" s="869">
        <v>81399.081550000003</v>
      </c>
      <c r="D52" s="870">
        <v>505338.76564999996</v>
      </c>
      <c r="E52" s="871">
        <v>636199.25182000012</v>
      </c>
      <c r="F52" s="857">
        <v>0.2589559619509475</v>
      </c>
      <c r="G52" s="856">
        <v>6.8158038113637671</v>
      </c>
      <c r="H52" s="46"/>
      <c r="I52" s="46"/>
    </row>
    <row r="53" spans="2:9" ht="18.399999999999999" customHeight="1">
      <c r="B53" s="380" t="s">
        <v>352</v>
      </c>
      <c r="C53" s="869">
        <v>-1741267.0136355499</v>
      </c>
      <c r="D53" s="870">
        <v>-1806698.4022631492</v>
      </c>
      <c r="E53" s="871">
        <v>-1971858.9225366483</v>
      </c>
      <c r="F53" s="857">
        <v>9.1415656352278787E-2</v>
      </c>
      <c r="G53" s="856">
        <v>0.13242765589388331</v>
      </c>
      <c r="H53" s="46"/>
      <c r="I53" s="46"/>
    </row>
    <row r="54" spans="2:9" ht="18.399999999999999" customHeight="1" thickBot="1">
      <c r="B54" s="852" t="s">
        <v>353</v>
      </c>
      <c r="C54" s="869">
        <v>-2598904.7997900001</v>
      </c>
      <c r="D54" s="870">
        <v>-2585794.9347599996</v>
      </c>
      <c r="E54" s="871">
        <v>-2723662.02415</v>
      </c>
      <c r="F54" s="857">
        <v>5.3317100879384488E-2</v>
      </c>
      <c r="G54" s="856">
        <v>4.8003768498977209E-2</v>
      </c>
      <c r="H54" s="46"/>
      <c r="I54" s="46"/>
    </row>
    <row r="55" spans="2:9" ht="18.399999999999999" customHeight="1" thickBot="1">
      <c r="B55" s="177" t="s">
        <v>137</v>
      </c>
      <c r="C55" s="872">
        <v>21671706.204984449</v>
      </c>
      <c r="D55" s="873">
        <v>22223291.888146851</v>
      </c>
      <c r="E55" s="874">
        <v>23604986.128653355</v>
      </c>
      <c r="F55" s="861">
        <v>6.2173248115570692E-2</v>
      </c>
      <c r="G55" s="862">
        <v>8.9207555020483595E-2</v>
      </c>
      <c r="H55" s="46"/>
      <c r="I55" s="46"/>
    </row>
    <row r="56" spans="2:9" ht="18.399999999999999" customHeight="1" thickBot="1">
      <c r="B56" s="926"/>
      <c r="C56" s="927"/>
      <c r="D56" s="927"/>
      <c r="E56" s="927"/>
      <c r="F56" s="928"/>
      <c r="G56" s="928"/>
      <c r="H56" s="46"/>
      <c r="I56" s="46"/>
    </row>
    <row r="57" spans="2:9" ht="18.399999999999999" customHeight="1" thickBot="1">
      <c r="B57" s="177" t="s">
        <v>354</v>
      </c>
      <c r="C57" s="872">
        <v>162676386.436937</v>
      </c>
      <c r="D57" s="873">
        <v>168714798.54965138</v>
      </c>
      <c r="E57" s="874">
        <v>168734761.03059459</v>
      </c>
      <c r="F57" s="913">
        <v>1.1832086524009438E-4</v>
      </c>
      <c r="G57" s="914">
        <v>3.7241880806137571E-2</v>
      </c>
      <c r="H57" s="46"/>
      <c r="I57" s="46"/>
    </row>
    <row r="58" spans="2:9" ht="18.399999999999999" customHeight="1">
      <c r="B58" s="852" t="s">
        <v>355</v>
      </c>
      <c r="C58" s="869">
        <v>140344977.815575</v>
      </c>
      <c r="D58" s="870">
        <v>143634721.52774119</v>
      </c>
      <c r="E58" s="871">
        <v>143592344.7970933</v>
      </c>
      <c r="F58" s="857">
        <v>-2.9503124451497783E-4</v>
      </c>
      <c r="G58" s="856">
        <v>2.3138462323786243E-2</v>
      </c>
      <c r="H58" s="46"/>
      <c r="I58" s="46"/>
    </row>
    <row r="59" spans="2:9" ht="18.399999999999999" customHeight="1" thickBot="1">
      <c r="B59" s="381" t="s">
        <v>356</v>
      </c>
      <c r="C59" s="921">
        <v>22331408.621362001</v>
      </c>
      <c r="D59" s="922">
        <v>25080077.021910194</v>
      </c>
      <c r="E59" s="923">
        <v>25142416.23350127</v>
      </c>
      <c r="F59" s="915">
        <v>2.4856068638312383E-3</v>
      </c>
      <c r="G59" s="916">
        <v>0.12587686069432666</v>
      </c>
      <c r="H59" s="46"/>
      <c r="I59" s="46"/>
    </row>
    <row r="60" spans="2:9" ht="18.399999999999999" customHeight="1" thickBot="1">
      <c r="B60" s="926"/>
      <c r="C60" s="929"/>
      <c r="D60" s="929"/>
      <c r="E60" s="929"/>
      <c r="F60" s="929"/>
      <c r="G60" s="929"/>
      <c r="H60" s="46"/>
      <c r="I60" s="46"/>
    </row>
    <row r="61" spans="2:9" ht="18.399999999999999" customHeight="1" thickBot="1">
      <c r="B61" s="177" t="s">
        <v>357</v>
      </c>
      <c r="C61" s="917">
        <v>0.13321974184240737</v>
      </c>
      <c r="D61" s="918">
        <v>0.1317210587286255</v>
      </c>
      <c r="E61" s="918">
        <v>0.13989403241204909</v>
      </c>
      <c r="F61" s="919" t="str">
        <f>+ROUND((E61-D61)*10^4,0)&amp;" pbs"</f>
        <v>82 pbs</v>
      </c>
      <c r="G61" s="920" t="str">
        <f>+ROUND((E61-C61)*10^4,0)&amp;" pbs"</f>
        <v>67 pbs</v>
      </c>
      <c r="H61" s="46"/>
      <c r="I61" s="46"/>
    </row>
    <row r="62" spans="2:9">
      <c r="B62" s="184"/>
      <c r="C62" s="186"/>
      <c r="D62" s="181"/>
      <c r="E62" s="181"/>
      <c r="F62" s="181"/>
      <c r="G62" s="181"/>
      <c r="H62" s="46"/>
      <c r="I62" s="46"/>
    </row>
    <row r="63" spans="2:9">
      <c r="B63" s="184"/>
      <c r="C63" s="186"/>
      <c r="D63" s="181"/>
      <c r="E63" s="181"/>
      <c r="F63" s="181"/>
      <c r="G63" s="181"/>
      <c r="H63" s="46"/>
      <c r="I63" s="46"/>
    </row>
    <row r="64" spans="2:9">
      <c r="B64" s="184"/>
      <c r="C64" s="186"/>
      <c r="D64" s="181"/>
      <c r="E64" s="181"/>
      <c r="F64" s="181"/>
      <c r="G64" s="181"/>
      <c r="H64" s="46"/>
      <c r="I64" s="46"/>
    </row>
    <row r="65" spans="2:9">
      <c r="B65" s="181"/>
      <c r="C65" s="46"/>
      <c r="D65" s="46"/>
      <c r="E65" s="46"/>
      <c r="F65" s="46"/>
      <c r="G65" s="46"/>
      <c r="H65" s="46"/>
      <c r="I65" s="46"/>
    </row>
    <row r="66" spans="2:9">
      <c r="B66" s="183"/>
      <c r="C66" s="46"/>
      <c r="D66" s="46"/>
      <c r="E66" s="46"/>
      <c r="F66" s="46"/>
      <c r="G66" s="46"/>
      <c r="H66" s="46"/>
      <c r="I66" s="46"/>
    </row>
    <row r="67" spans="2:9">
      <c r="B67" s="183"/>
      <c r="C67" s="46"/>
      <c r="D67" s="46"/>
      <c r="E67" s="46"/>
      <c r="F67" s="46"/>
      <c r="G67" s="46"/>
      <c r="H67" s="46"/>
      <c r="I67" s="46"/>
    </row>
    <row r="68" spans="2:9">
      <c r="B68" s="185"/>
      <c r="C68" s="46"/>
      <c r="D68" s="46"/>
      <c r="E68" s="46"/>
      <c r="F68" s="46"/>
      <c r="G68" s="46"/>
      <c r="H68" s="46"/>
      <c r="I68" s="46"/>
    </row>
    <row r="69" spans="2:9">
      <c r="B69" s="93"/>
    </row>
    <row r="70" spans="2:9">
      <c r="B70" s="93"/>
    </row>
    <row r="71" spans="2:9">
      <c r="B71" s="94"/>
    </row>
  </sheetData>
  <mergeCells count="11">
    <mergeCell ref="B2:E2"/>
    <mergeCell ref="F48:G48"/>
    <mergeCell ref="C5:E5"/>
    <mergeCell ref="F5:G5"/>
    <mergeCell ref="C21:E21"/>
    <mergeCell ref="F21:G21"/>
    <mergeCell ref="C28:E28"/>
    <mergeCell ref="F28:G28"/>
    <mergeCell ref="C41:E41"/>
    <mergeCell ref="F41:G41"/>
    <mergeCell ref="C48:E48"/>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6"/>
  <sheetViews>
    <sheetView showGridLines="0" zoomScale="69" zoomScaleNormal="69" workbookViewId="0"/>
  </sheetViews>
  <sheetFormatPr baseColWidth="10" defaultColWidth="11.42578125" defaultRowHeight="15"/>
  <cols>
    <col min="2" max="2" width="51.7109375" customWidth="1"/>
    <col min="3" max="5" width="14.28515625" customWidth="1"/>
    <col min="6" max="7" width="11.7109375" customWidth="1"/>
  </cols>
  <sheetData>
    <row r="1" spans="1:8">
      <c r="A1" s="132" t="s">
        <v>37</v>
      </c>
    </row>
    <row r="2" spans="1:8">
      <c r="B2" s="2228" t="s">
        <v>358</v>
      </c>
      <c r="C2" s="2228"/>
      <c r="D2" s="2228"/>
      <c r="E2" s="2228"/>
      <c r="F2" s="46"/>
      <c r="G2" s="46"/>
      <c r="H2" s="46"/>
    </row>
    <row r="3" spans="1:8" ht="15.75" thickBot="1">
      <c r="B3" s="46"/>
      <c r="C3" s="187"/>
      <c r="D3" s="46"/>
      <c r="E3" s="46"/>
      <c r="F3" s="46"/>
      <c r="G3" s="46"/>
      <c r="H3" s="46"/>
    </row>
    <row r="4" spans="1:8">
      <c r="B4" s="685" t="s">
        <v>326</v>
      </c>
      <c r="C4" s="2137" t="s">
        <v>122</v>
      </c>
      <c r="D4" s="2138"/>
      <c r="E4" s="2237"/>
      <c r="F4" s="2238" t="s">
        <v>42</v>
      </c>
      <c r="G4" s="2239"/>
      <c r="H4" s="46"/>
    </row>
    <row r="5" spans="1:8" ht="15.75" thickBot="1">
      <c r="B5" s="686" t="s">
        <v>327</v>
      </c>
      <c r="C5" s="876" t="s">
        <v>876</v>
      </c>
      <c r="D5" s="877" t="s">
        <v>809</v>
      </c>
      <c r="E5" s="878" t="s">
        <v>877</v>
      </c>
      <c r="F5" s="879" t="s">
        <v>44</v>
      </c>
      <c r="G5" s="597" t="s">
        <v>45</v>
      </c>
      <c r="H5" s="46"/>
    </row>
    <row r="6" spans="1:8" ht="16.899999999999999" customHeight="1">
      <c r="B6" s="683" t="s">
        <v>328</v>
      </c>
      <c r="C6" s="540">
        <v>1840606.3130000001</v>
      </c>
      <c r="D6" s="853">
        <v>1840606.3130000001</v>
      </c>
      <c r="E6" s="854">
        <v>1840606.3130000001</v>
      </c>
      <c r="F6" s="855">
        <v>0</v>
      </c>
      <c r="G6" s="856">
        <v>0</v>
      </c>
      <c r="H6" s="46"/>
    </row>
    <row r="7" spans="1:8" ht="16.899999999999999" customHeight="1">
      <c r="B7" s="380" t="s">
        <v>329</v>
      </c>
      <c r="C7" s="540">
        <v>334650.01792000001</v>
      </c>
      <c r="D7" s="853">
        <v>365846.95093999995</v>
      </c>
      <c r="E7" s="854">
        <v>365846.95093999995</v>
      </c>
      <c r="F7" s="857">
        <v>0</v>
      </c>
      <c r="G7" s="856">
        <v>9.3222564916932843E-2</v>
      </c>
      <c r="H7" s="46"/>
    </row>
    <row r="8" spans="1:8" ht="16.899999999999999" customHeight="1">
      <c r="B8" s="380" t="s">
        <v>330</v>
      </c>
      <c r="C8" s="540">
        <v>369573.47798000003</v>
      </c>
      <c r="D8" s="853">
        <v>394427.89906999998</v>
      </c>
      <c r="E8" s="854">
        <v>550163.67087999999</v>
      </c>
      <c r="F8" s="857">
        <v>0.39483964541352395</v>
      </c>
      <c r="G8" s="856">
        <v>0.48864489380315557</v>
      </c>
      <c r="H8" s="46"/>
    </row>
    <row r="9" spans="1:8" ht="16.899999999999999" customHeight="1">
      <c r="B9" s="380" t="s">
        <v>615</v>
      </c>
      <c r="C9" s="540">
        <v>144751.17822999999</v>
      </c>
      <c r="D9" s="853">
        <v>158725.46989000004</v>
      </c>
      <c r="E9" s="854">
        <v>167480.97901000001</v>
      </c>
      <c r="F9" s="857">
        <v>5.5161336904957461E-2</v>
      </c>
      <c r="G9" s="856">
        <v>0.15702670650379011</v>
      </c>
      <c r="H9" s="46"/>
    </row>
    <row r="10" spans="1:8" ht="16.899999999999999" customHeight="1">
      <c r="B10" s="380" t="s">
        <v>306</v>
      </c>
      <c r="C10" s="540">
        <v>0</v>
      </c>
      <c r="D10" s="853">
        <v>0</v>
      </c>
      <c r="E10" s="854">
        <v>0</v>
      </c>
      <c r="F10" s="857" t="s">
        <v>909</v>
      </c>
      <c r="G10" s="856" t="s">
        <v>906</v>
      </c>
      <c r="H10" s="46"/>
    </row>
    <row r="11" spans="1:8" ht="16.899999999999999" customHeight="1">
      <c r="B11" s="380" t="s">
        <v>307</v>
      </c>
      <c r="C11" s="540">
        <v>167000</v>
      </c>
      <c r="D11" s="853">
        <v>388551</v>
      </c>
      <c r="E11" s="854">
        <v>382551</v>
      </c>
      <c r="F11" s="857">
        <v>-1.5441988310414849E-2</v>
      </c>
      <c r="G11" s="856">
        <v>1.2907245508982035</v>
      </c>
      <c r="H11" s="46"/>
    </row>
    <row r="12" spans="1:8" ht="16.899999999999999" customHeight="1">
      <c r="B12" s="852" t="s">
        <v>331</v>
      </c>
      <c r="C12" s="540">
        <v>-3728.1322599999999</v>
      </c>
      <c r="D12" s="853">
        <v>7293.67724</v>
      </c>
      <c r="E12" s="854">
        <v>12031.66906</v>
      </c>
      <c r="F12" s="857">
        <v>0.64960261663566565</v>
      </c>
      <c r="G12" s="856">
        <v>-4.2272645445255748</v>
      </c>
      <c r="H12" s="46"/>
    </row>
    <row r="13" spans="1:8" ht="28.5" customHeight="1">
      <c r="B13" s="852" t="s">
        <v>332</v>
      </c>
      <c r="C13" s="540">
        <v>-298.18309000000005</v>
      </c>
      <c r="D13" s="853">
        <v>-163.66343000000001</v>
      </c>
      <c r="E13" s="854">
        <v>-215.93300000000002</v>
      </c>
      <c r="F13" s="857">
        <v>0.31937232404331262</v>
      </c>
      <c r="G13" s="856">
        <v>-0.27583753994902938</v>
      </c>
      <c r="H13" s="46"/>
    </row>
    <row r="14" spans="1:8" ht="16.899999999999999" customHeight="1">
      <c r="B14" s="380" t="s">
        <v>333</v>
      </c>
      <c r="C14" s="540">
        <v>-136691.44606000002</v>
      </c>
      <c r="D14" s="853">
        <v>-124978.31763790002</v>
      </c>
      <c r="E14" s="854">
        <v>-138648.20791</v>
      </c>
      <c r="F14" s="857">
        <v>0.10937809478045449</v>
      </c>
      <c r="G14" s="856">
        <v>1.4315174112219648E-2</v>
      </c>
      <c r="H14" s="46"/>
    </row>
    <row r="15" spans="1:8" ht="16.899999999999999" customHeight="1" thickBot="1">
      <c r="B15" s="380" t="s">
        <v>303</v>
      </c>
      <c r="C15" s="540">
        <v>-139180.33347000001</v>
      </c>
      <c r="D15" s="853">
        <v>-139180.33346999998</v>
      </c>
      <c r="E15" s="854">
        <v>-139180.33346999998</v>
      </c>
      <c r="F15" s="857">
        <v>0</v>
      </c>
      <c r="G15" s="856">
        <v>-2.0910878520783946E-16</v>
      </c>
      <c r="H15" s="46"/>
    </row>
    <row r="16" spans="1:8" ht="17.649999999999999" customHeight="1" thickBot="1">
      <c r="B16" s="177" t="s">
        <v>334</v>
      </c>
      <c r="C16" s="858">
        <v>2576682.8922500005</v>
      </c>
      <c r="D16" s="859">
        <v>2891128.9956020997</v>
      </c>
      <c r="E16" s="860">
        <v>3040636.1085100002</v>
      </c>
      <c r="F16" s="861">
        <v>5.1712363279302412E-2</v>
      </c>
      <c r="G16" s="862">
        <v>0.18005832912363862</v>
      </c>
      <c r="H16" s="46"/>
    </row>
    <row r="17" spans="2:8" ht="17.649999999999999" customHeight="1" thickBot="1">
      <c r="B17" s="684" t="s">
        <v>616</v>
      </c>
      <c r="C17" s="863">
        <v>2264931.7140200003</v>
      </c>
      <c r="D17" s="864">
        <v>2343852.5257120999</v>
      </c>
      <c r="E17" s="865">
        <v>2490604.1295000003</v>
      </c>
      <c r="F17" s="861">
        <v>6.2611278729370973E-2</v>
      </c>
      <c r="G17" s="862">
        <v>9.9637624429505064E-2</v>
      </c>
      <c r="H17" s="46"/>
    </row>
    <row r="18" spans="2:8" ht="17.649999999999999" customHeight="1" thickBot="1">
      <c r="B18" s="684" t="s">
        <v>611</v>
      </c>
      <c r="C18" s="863">
        <v>2264931.7140200003</v>
      </c>
      <c r="D18" s="864">
        <v>2343852.5257120999</v>
      </c>
      <c r="E18" s="865">
        <v>2490604.1295000003</v>
      </c>
      <c r="F18" s="861">
        <v>6.2611278729370973E-2</v>
      </c>
      <c r="G18" s="862">
        <v>9.9637624429505064E-2</v>
      </c>
      <c r="H18" s="46"/>
    </row>
    <row r="19" spans="2:8" ht="17.649999999999999" customHeight="1" thickBot="1">
      <c r="B19" s="684" t="s">
        <v>612</v>
      </c>
      <c r="C19" s="866">
        <v>311751.17822999996</v>
      </c>
      <c r="D19" s="867">
        <v>547276.46989000007</v>
      </c>
      <c r="E19" s="868">
        <v>550031.97901000001</v>
      </c>
      <c r="F19" s="861">
        <v>5.0349490095084638E-3</v>
      </c>
      <c r="G19" s="862">
        <v>0.76433007288974597</v>
      </c>
      <c r="H19" s="46"/>
    </row>
    <row r="20" spans="2:8" ht="15.75" thickBot="1">
      <c r="B20" s="178"/>
      <c r="C20" s="904"/>
      <c r="D20" s="904"/>
      <c r="E20" s="904"/>
      <c r="F20" s="904"/>
      <c r="G20" s="904"/>
      <c r="H20" s="46"/>
    </row>
    <row r="21" spans="2:8">
      <c r="B21" s="685" t="s">
        <v>335</v>
      </c>
      <c r="C21" s="2137" t="s">
        <v>122</v>
      </c>
      <c r="D21" s="2138"/>
      <c r="E21" s="2237"/>
      <c r="F21" s="2238" t="s">
        <v>42</v>
      </c>
      <c r="G21" s="2239"/>
      <c r="H21" s="46"/>
    </row>
    <row r="22" spans="2:8" ht="15.75" thickBot="1">
      <c r="B22" s="179" t="s">
        <v>327</v>
      </c>
      <c r="C22" s="876" t="str">
        <f>+C5</f>
        <v>Dic 24</v>
      </c>
      <c r="D22" s="877" t="str">
        <f t="shared" ref="D22:E22" si="0">+D5</f>
        <v>Set 25</v>
      </c>
      <c r="E22" s="878" t="str">
        <f t="shared" si="0"/>
        <v>Dic 25</v>
      </c>
      <c r="F22" s="879" t="s">
        <v>44</v>
      </c>
      <c r="G22" s="597" t="s">
        <v>45</v>
      </c>
      <c r="H22" s="46"/>
    </row>
    <row r="23" spans="2:8" ht="16.5" customHeight="1">
      <c r="B23" s="852" t="s">
        <v>336</v>
      </c>
      <c r="C23" s="869">
        <v>241964.4675</v>
      </c>
      <c r="D23" s="870">
        <v>221007.95970000001</v>
      </c>
      <c r="E23" s="871">
        <v>157365.31579999998</v>
      </c>
      <c r="F23" s="855">
        <v>-0.28796539267811727</v>
      </c>
      <c r="G23" s="856">
        <v>-0.34963460781695155</v>
      </c>
      <c r="H23" s="46"/>
    </row>
    <row r="24" spans="2:8" ht="16.5" customHeight="1">
      <c r="B24" s="380" t="s">
        <v>337</v>
      </c>
      <c r="C24" s="869">
        <v>11419696.498939998</v>
      </c>
      <c r="D24" s="870">
        <v>12539729.47187</v>
      </c>
      <c r="E24" s="871">
        <v>13221314.736160001</v>
      </c>
      <c r="F24" s="857">
        <v>5.435406448113423E-2</v>
      </c>
      <c r="G24" s="856">
        <v>0.15776410847584543</v>
      </c>
      <c r="H24" s="46"/>
    </row>
    <row r="25" spans="2:8" ht="16.5" customHeight="1" thickBot="1">
      <c r="B25" s="852" t="s">
        <v>339</v>
      </c>
      <c r="C25" s="869">
        <v>1605950.3822000001</v>
      </c>
      <c r="D25" s="870">
        <v>922672.33319999999</v>
      </c>
      <c r="E25" s="871">
        <v>928897.23849999998</v>
      </c>
      <c r="F25" s="857">
        <v>6.7466044835340945E-3</v>
      </c>
      <c r="G25" s="856">
        <v>-0.42159032508370614</v>
      </c>
      <c r="H25" s="46"/>
    </row>
    <row r="26" spans="2:8" ht="16.5" customHeight="1" thickBot="1">
      <c r="B26" s="177" t="s">
        <v>137</v>
      </c>
      <c r="C26" s="863">
        <v>13267611.348639999</v>
      </c>
      <c r="D26" s="864">
        <v>13683409.764769999</v>
      </c>
      <c r="E26" s="865">
        <v>14307577.290460002</v>
      </c>
      <c r="F26" s="861">
        <v>4.5614911518400608E-2</v>
      </c>
      <c r="G26" s="862">
        <v>7.8383811109043772E-2</v>
      </c>
      <c r="H26" s="46"/>
    </row>
    <row r="27" spans="2:8" ht="15.75" thickBot="1">
      <c r="B27" s="178"/>
      <c r="C27" s="904"/>
      <c r="D27" s="904"/>
      <c r="E27" s="904"/>
      <c r="F27" s="904"/>
      <c r="G27" s="904"/>
      <c r="H27" s="46"/>
    </row>
    <row r="28" spans="2:8">
      <c r="B28" s="685" t="s">
        <v>340</v>
      </c>
      <c r="C28" s="2137" t="s">
        <v>122</v>
      </c>
      <c r="D28" s="2138"/>
      <c r="E28" s="2237"/>
      <c r="F28" s="2238" t="s">
        <v>42</v>
      </c>
      <c r="G28" s="2239"/>
      <c r="H28" s="46"/>
    </row>
    <row r="29" spans="2:8" ht="15.75" thickBot="1">
      <c r="B29" s="686" t="s">
        <v>327</v>
      </c>
      <c r="C29" s="876" t="str">
        <f>+C22</f>
        <v>Dic 24</v>
      </c>
      <c r="D29" s="877" t="str">
        <f t="shared" ref="D29:E29" si="1">+D22</f>
        <v>Set 25</v>
      </c>
      <c r="E29" s="878" t="str">
        <f t="shared" si="1"/>
        <v>Dic 25</v>
      </c>
      <c r="F29" s="879" t="s">
        <v>44</v>
      </c>
      <c r="G29" s="597" t="s">
        <v>45</v>
      </c>
      <c r="H29" s="46"/>
    </row>
    <row r="30" spans="2:8" ht="15.4" customHeight="1">
      <c r="B30" s="852" t="s">
        <v>341</v>
      </c>
      <c r="C30" s="869">
        <v>24196.446749999999</v>
      </c>
      <c r="D30" s="870">
        <v>22100.795969999999</v>
      </c>
      <c r="E30" s="871">
        <v>15736.531580000003</v>
      </c>
      <c r="F30" s="855">
        <v>-0.28796539267811705</v>
      </c>
      <c r="G30" s="856">
        <v>-0.34963460781695133</v>
      </c>
      <c r="H30" s="46"/>
    </row>
    <row r="31" spans="2:8" ht="15.4" customHeight="1">
      <c r="B31" s="380" t="s">
        <v>342</v>
      </c>
      <c r="C31" s="869">
        <v>1084871.1674000002</v>
      </c>
      <c r="D31" s="870">
        <v>1253972.94719</v>
      </c>
      <c r="E31" s="871">
        <v>1322131.4736199998</v>
      </c>
      <c r="F31" s="857">
        <v>5.435406448180144E-2</v>
      </c>
      <c r="G31" s="856">
        <v>0.21869906155642169</v>
      </c>
      <c r="H31" s="46"/>
    </row>
    <row r="32" spans="2:8" ht="15.4" customHeight="1">
      <c r="B32" s="852" t="s">
        <v>343</v>
      </c>
      <c r="C32" s="869">
        <v>160595.03821999999</v>
      </c>
      <c r="D32" s="870">
        <v>92267.233319999999</v>
      </c>
      <c r="E32" s="871">
        <v>92889.723849999995</v>
      </c>
      <c r="F32" s="857">
        <v>6.7466044835340633E-3</v>
      </c>
      <c r="G32" s="856">
        <v>-0.42159032508370603</v>
      </c>
      <c r="H32" s="46"/>
    </row>
    <row r="33" spans="2:8" ht="15.4" customHeight="1" thickBot="1">
      <c r="B33" s="380" t="s">
        <v>344</v>
      </c>
      <c r="C33" s="869">
        <v>184428.09846000001</v>
      </c>
      <c r="D33" s="870">
        <v>188095.94208000001</v>
      </c>
      <c r="E33" s="871">
        <v>198319.72104</v>
      </c>
      <c r="F33" s="857">
        <v>5.4354064457444118E-2</v>
      </c>
      <c r="G33" s="856">
        <v>7.5322701345385851E-2</v>
      </c>
      <c r="H33" s="46"/>
    </row>
    <row r="34" spans="2:8" ht="15.4" customHeight="1" thickBot="1">
      <c r="B34" s="177" t="s">
        <v>137</v>
      </c>
      <c r="C34" s="872">
        <v>1454090.75083</v>
      </c>
      <c r="D34" s="873">
        <v>1556436.9185600001</v>
      </c>
      <c r="E34" s="874">
        <v>1629077.4500899997</v>
      </c>
      <c r="F34" s="861">
        <v>4.6671041186305107E-2</v>
      </c>
      <c r="G34" s="862">
        <v>0.12034097538968366</v>
      </c>
      <c r="H34" s="46"/>
    </row>
    <row r="35" spans="2:8">
      <c r="B35" s="46"/>
      <c r="C35" s="905"/>
      <c r="D35" s="905"/>
      <c r="E35" s="904"/>
      <c r="F35" s="904"/>
      <c r="G35" s="904"/>
      <c r="H35" s="46"/>
    </row>
    <row r="36" spans="2:8">
      <c r="B36" s="1709" t="s">
        <v>360</v>
      </c>
      <c r="C36" s="905"/>
      <c r="D36" s="905"/>
      <c r="E36" s="904"/>
      <c r="F36" s="904"/>
      <c r="G36" s="904"/>
      <c r="H36" s="46"/>
    </row>
    <row r="37" spans="2:8" ht="45">
      <c r="B37" s="1709" t="s">
        <v>361</v>
      </c>
      <c r="C37" s="905"/>
      <c r="D37" s="905"/>
      <c r="E37" s="904"/>
      <c r="F37" s="904"/>
      <c r="G37" s="904"/>
      <c r="H37" s="46"/>
    </row>
    <row r="38" spans="2:8" ht="22.5">
      <c r="B38" s="1709" t="s">
        <v>362</v>
      </c>
      <c r="C38" s="905"/>
      <c r="D38" s="905"/>
      <c r="E38" s="904"/>
      <c r="F38" s="904"/>
      <c r="G38" s="904"/>
      <c r="H38" s="46"/>
    </row>
    <row r="39" spans="2:8">
      <c r="B39" s="1709" t="s">
        <v>363</v>
      </c>
      <c r="C39" s="905"/>
      <c r="D39" s="905"/>
      <c r="E39" s="904"/>
      <c r="F39" s="904"/>
      <c r="G39" s="904"/>
      <c r="H39" s="46"/>
    </row>
    <row r="40" spans="2:8" ht="15.75" thickBot="1">
      <c r="B40" s="272"/>
      <c r="C40" s="905"/>
      <c r="D40" s="905"/>
      <c r="E40" s="904"/>
      <c r="F40" s="904"/>
      <c r="G40" s="904"/>
      <c r="H40" s="46"/>
    </row>
    <row r="41" spans="2:8" ht="18" customHeight="1">
      <c r="B41" s="903" t="s">
        <v>613</v>
      </c>
      <c r="C41" s="2137" t="s">
        <v>122</v>
      </c>
      <c r="D41" s="2138"/>
      <c r="E41" s="2237"/>
      <c r="F41" s="2238" t="s">
        <v>42</v>
      </c>
      <c r="G41" s="2239"/>
      <c r="H41" s="46"/>
    </row>
    <row r="42" spans="2:8" ht="16.5" customHeight="1" thickBot="1">
      <c r="B42" s="686"/>
      <c r="C42" s="906" t="str">
        <f>+C29</f>
        <v>Dic 24</v>
      </c>
      <c r="D42" s="907" t="str">
        <f>+D29</f>
        <v>Set 25</v>
      </c>
      <c r="E42" s="908" t="str">
        <f>+E29</f>
        <v>Dic 25</v>
      </c>
      <c r="F42" s="879" t="s">
        <v>44</v>
      </c>
      <c r="G42" s="597" t="s">
        <v>45</v>
      </c>
      <c r="H42" s="46"/>
    </row>
    <row r="43" spans="2:8" ht="16.149999999999999" customHeight="1">
      <c r="B43" s="687" t="s">
        <v>359</v>
      </c>
      <c r="C43" s="885">
        <v>0.17071134015786255</v>
      </c>
      <c r="D43" s="886">
        <v>0.17129155422551925</v>
      </c>
      <c r="E43" s="887">
        <v>0.17407588153730849</v>
      </c>
      <c r="F43" s="888" t="str">
        <f>+ROUND((E43-D43)*10^4,0)&amp;" pbs"</f>
        <v>28 pbs</v>
      </c>
      <c r="G43" s="889" t="str">
        <f>+ROUND((E43-C43)*10^4,0)&amp;" pbs"</f>
        <v>34 pbs</v>
      </c>
      <c r="H43" s="46"/>
    </row>
    <row r="44" spans="2:8" ht="16.149999999999999" customHeight="1">
      <c r="B44" s="383" t="s">
        <v>346</v>
      </c>
      <c r="C44" s="890">
        <v>0.17071134015786255</v>
      </c>
      <c r="D44" s="891">
        <v>0.17129155422551925</v>
      </c>
      <c r="E44" s="892">
        <v>0.17407588153730849</v>
      </c>
      <c r="F44" s="893" t="str">
        <f t="shared" ref="F44:F45" si="2">+ROUND((E44-D44)*10^4,0)&amp;" pbs"</f>
        <v>28 pbs</v>
      </c>
      <c r="G44" s="894" t="str">
        <f t="shared" ref="G44:G45" si="3">+ROUND((E44-C44)*10^4,0)&amp;" pbs"</f>
        <v>34 pbs</v>
      </c>
      <c r="H44" s="46"/>
    </row>
    <row r="45" spans="2:8" ht="16.5" customHeight="1" thickBot="1">
      <c r="B45" s="688" t="s">
        <v>617</v>
      </c>
      <c r="C45" s="895">
        <v>0.19420849952121369</v>
      </c>
      <c r="D45" s="896">
        <v>0.21128717514882489</v>
      </c>
      <c r="E45" s="897">
        <v>0.21251928588479013</v>
      </c>
      <c r="F45" s="898" t="str">
        <f t="shared" si="2"/>
        <v>12 pbs</v>
      </c>
      <c r="G45" s="899" t="str">
        <f t="shared" si="3"/>
        <v>183 pbs</v>
      </c>
      <c r="H45" s="46"/>
    </row>
    <row r="46" spans="2:8">
      <c r="B46" s="184"/>
      <c r="C46" s="46"/>
      <c r="D46" s="46"/>
      <c r="E46" s="46"/>
      <c r="F46" s="904"/>
      <c r="G46" s="181"/>
      <c r="H46" s="46"/>
    </row>
    <row r="47" spans="2:8" ht="15.75" thickBot="1">
      <c r="B47" s="184"/>
      <c r="C47" s="905"/>
      <c r="D47" s="905"/>
      <c r="E47" s="904"/>
      <c r="F47" s="904"/>
      <c r="G47" s="904"/>
      <c r="H47" s="46"/>
    </row>
    <row r="48" spans="2:8" ht="19.149999999999999" customHeight="1">
      <c r="B48" s="685" t="s">
        <v>347</v>
      </c>
      <c r="C48" s="2137" t="s">
        <v>122</v>
      </c>
      <c r="D48" s="2236"/>
      <c r="E48" s="2237"/>
      <c r="F48" s="2234" t="s">
        <v>42</v>
      </c>
      <c r="G48" s="2235"/>
      <c r="H48" s="46"/>
    </row>
    <row r="49" spans="2:8" ht="18.399999999999999" customHeight="1" thickBot="1">
      <c r="B49" s="686" t="s">
        <v>618</v>
      </c>
      <c r="C49" s="906" t="str">
        <f>+C42</f>
        <v>Dic 24</v>
      </c>
      <c r="D49" s="907" t="str">
        <f>+D42</f>
        <v>Set 25</v>
      </c>
      <c r="E49" s="907" t="str">
        <f>+E42</f>
        <v>Dic 25</v>
      </c>
      <c r="F49" s="911" t="s">
        <v>44</v>
      </c>
      <c r="G49" s="912" t="s">
        <v>45</v>
      </c>
      <c r="H49" s="46"/>
    </row>
    <row r="50" spans="2:8" ht="18.399999999999999" customHeight="1">
      <c r="B50" s="852" t="s">
        <v>349</v>
      </c>
      <c r="C50" s="930">
        <v>2703385.2349999999</v>
      </c>
      <c r="D50" s="931">
        <v>2734582.1681800005</v>
      </c>
      <c r="E50" s="932">
        <v>2734582.1681800005</v>
      </c>
      <c r="F50" s="857">
        <v>0</v>
      </c>
      <c r="G50" s="856">
        <v>1.1539951012568439E-2</v>
      </c>
      <c r="H50" s="46"/>
    </row>
    <row r="51" spans="2:8" ht="18.399999999999999" customHeight="1">
      <c r="B51" s="380" t="s">
        <v>350</v>
      </c>
      <c r="C51" s="933">
        <v>-29980.385999999999</v>
      </c>
      <c r="D51" s="934">
        <v>-80674.178549999968</v>
      </c>
      <c r="E51" s="935">
        <v>55837.713350000056</v>
      </c>
      <c r="F51" s="857">
        <v>-1.6921386043663666</v>
      </c>
      <c r="G51" s="856">
        <v>-2.8624747976893978</v>
      </c>
      <c r="H51" s="46"/>
    </row>
    <row r="52" spans="2:8" ht="18.399999999999999" customHeight="1">
      <c r="B52" s="852" t="s">
        <v>351</v>
      </c>
      <c r="C52" s="933">
        <v>-5036.7129999999997</v>
      </c>
      <c r="D52" s="934">
        <v>7100.0847300000005</v>
      </c>
      <c r="E52" s="935">
        <v>11531.268789999998</v>
      </c>
      <c r="F52" s="857">
        <v>0.62410298306397771</v>
      </c>
      <c r="G52" s="856">
        <v>-3.2894432916864629</v>
      </c>
      <c r="H52" s="46"/>
    </row>
    <row r="53" spans="2:8" ht="18.399999999999999" customHeight="1">
      <c r="B53" s="380" t="s">
        <v>352</v>
      </c>
      <c r="C53" s="933">
        <v>-310729.516</v>
      </c>
      <c r="D53" s="934">
        <v>-296195.98850790004</v>
      </c>
      <c r="E53" s="935">
        <v>-308879.90368240001</v>
      </c>
      <c r="F53" s="857">
        <v>4.2822710862479019E-2</v>
      </c>
      <c r="G53" s="856">
        <v>-5.9524835020822175E-3</v>
      </c>
      <c r="H53" s="46"/>
    </row>
    <row r="54" spans="2:8" ht="18.399999999999999" customHeight="1" thickBot="1">
      <c r="B54" s="852" t="s">
        <v>353</v>
      </c>
      <c r="C54" s="933">
        <v>-302.02</v>
      </c>
      <c r="D54" s="934">
        <v>-170.53417000000002</v>
      </c>
      <c r="E54" s="935">
        <v>-165.71839999999997</v>
      </c>
      <c r="F54" s="857">
        <v>-2.8239325878209875E-2</v>
      </c>
      <c r="G54" s="856">
        <v>-0.45129991391298596</v>
      </c>
      <c r="H54" s="46"/>
    </row>
    <row r="55" spans="2:8" ht="18.399999999999999" customHeight="1" thickBot="1">
      <c r="B55" s="177" t="s">
        <v>137</v>
      </c>
      <c r="C55" s="936">
        <v>2357336.6</v>
      </c>
      <c r="D55" s="937">
        <v>2364641.5516821006</v>
      </c>
      <c r="E55" s="938">
        <v>2492905.5282376003</v>
      </c>
      <c r="F55" s="861">
        <v>5.424246075023853E-2</v>
      </c>
      <c r="G55" s="862">
        <v>5.7509363846300232E-2</v>
      </c>
      <c r="H55" s="46"/>
    </row>
    <row r="56" spans="2:8" ht="18.399999999999999" customHeight="1" thickBot="1">
      <c r="B56" s="181"/>
      <c r="C56" s="905"/>
      <c r="D56" s="905"/>
      <c r="E56" s="904"/>
      <c r="F56" s="904"/>
      <c r="G56" s="904"/>
      <c r="H56" s="46"/>
    </row>
    <row r="57" spans="2:8" ht="18.399999999999999" customHeight="1" thickBot="1">
      <c r="B57" s="177" t="s">
        <v>354</v>
      </c>
      <c r="C57" s="939">
        <v>13449806.672</v>
      </c>
      <c r="D57" s="940">
        <v>13792868.660905685</v>
      </c>
      <c r="E57" s="941">
        <v>14407727.400757499</v>
      </c>
      <c r="F57" s="913">
        <v>4.4578017450029206E-2</v>
      </c>
      <c r="G57" s="914">
        <v>7.1221895757930254E-2</v>
      </c>
      <c r="H57" s="46"/>
    </row>
    <row r="58" spans="2:8" ht="18.399999999999999" customHeight="1">
      <c r="B58" s="852" t="s">
        <v>355</v>
      </c>
      <c r="C58" s="930">
        <v>11597880.583000001</v>
      </c>
      <c r="D58" s="931">
        <v>12649188.368005686</v>
      </c>
      <c r="E58" s="932">
        <v>13321464.846457498</v>
      </c>
      <c r="F58" s="857">
        <v>5.3147795644520546E-2</v>
      </c>
      <c r="G58" s="856">
        <v>0.14861200295370369</v>
      </c>
      <c r="H58" s="46"/>
    </row>
    <row r="59" spans="2:8" ht="18.399999999999999" customHeight="1" thickBot="1">
      <c r="B59" s="381" t="s">
        <v>356</v>
      </c>
      <c r="C59" s="942">
        <v>1851926.0889999999</v>
      </c>
      <c r="D59" s="943">
        <v>1143680.2929</v>
      </c>
      <c r="E59" s="944">
        <v>1086262.5543</v>
      </c>
      <c r="F59" s="915">
        <v>-5.0204361268136766E-2</v>
      </c>
      <c r="G59" s="916">
        <v>-0.41344173466093437</v>
      </c>
      <c r="H59" s="46"/>
    </row>
    <row r="60" spans="2:8" ht="18.399999999999999" customHeight="1" thickBot="1">
      <c r="B60" s="46"/>
      <c r="C60" s="46"/>
      <c r="D60" s="46"/>
      <c r="E60" s="46"/>
      <c r="F60" s="46"/>
      <c r="G60" s="46"/>
    </row>
    <row r="61" spans="2:8" ht="18.399999999999999" customHeight="1" thickBot="1">
      <c r="B61" s="177" t="s">
        <v>357</v>
      </c>
      <c r="C61" s="945">
        <v>0.17526918099927319</v>
      </c>
      <c r="D61" s="946">
        <v>0.1714394307534014</v>
      </c>
      <c r="E61" s="946">
        <v>0.17302558959482628</v>
      </c>
      <c r="F61" s="919" t="str">
        <f>+ROUND((E61-D61)*10^4,0)&amp;" pbs"</f>
        <v>16 pbs</v>
      </c>
      <c r="G61" s="920" t="str">
        <f>+ROUND((E61-C61)*10^4,0)&amp;" pbs"</f>
        <v>-22 pbs</v>
      </c>
      <c r="H61" s="46"/>
    </row>
    <row r="62" spans="2:8" s="92" customFormat="1">
      <c r="B62"/>
      <c r="C62"/>
      <c r="D62"/>
      <c r="E62"/>
      <c r="F62"/>
      <c r="G62"/>
      <c r="H62"/>
    </row>
    <row r="63" spans="2:8">
      <c r="B63" s="272"/>
      <c r="C63" s="46"/>
      <c r="D63" s="46"/>
      <c r="E63" s="46"/>
      <c r="F63" s="46"/>
      <c r="G63" s="46"/>
      <c r="H63" s="46"/>
    </row>
    <row r="64" spans="2:8">
      <c r="B64" s="272"/>
      <c r="C64" s="46"/>
      <c r="D64" s="46"/>
      <c r="E64" s="46"/>
      <c r="F64" s="46"/>
      <c r="G64" s="46"/>
      <c r="H64" s="46"/>
    </row>
    <row r="65" spans="2:2">
      <c r="B65" s="272"/>
    </row>
    <row r="66" spans="2:2">
      <c r="B66" s="272"/>
    </row>
  </sheetData>
  <mergeCells count="11">
    <mergeCell ref="B2:E2"/>
    <mergeCell ref="F48:G48"/>
    <mergeCell ref="C48:E48"/>
    <mergeCell ref="C4:E4"/>
    <mergeCell ref="F4:G4"/>
    <mergeCell ref="C21:E21"/>
    <mergeCell ref="F21:G21"/>
    <mergeCell ref="F28:G28"/>
    <mergeCell ref="F41:G41"/>
    <mergeCell ref="C28:E28"/>
    <mergeCell ref="C41:E41"/>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2AD2C9"/>
  </sheetPr>
  <dimension ref="A1:J33"/>
  <sheetViews>
    <sheetView showGridLines="0" zoomScale="97" zoomScaleNormal="97" workbookViewId="0">
      <selection activeCell="C15" sqref="C15"/>
    </sheetView>
  </sheetViews>
  <sheetFormatPr baseColWidth="10" defaultColWidth="11.42578125" defaultRowHeight="14.25"/>
  <cols>
    <col min="1" max="1" width="11.42578125" style="39"/>
    <col min="2" max="2" width="45.42578125" style="39" customWidth="1"/>
    <col min="3" max="6" width="11.42578125" style="39"/>
    <col min="7" max="7" width="12.5703125" style="39" customWidth="1"/>
    <col min="8" max="16384" width="11.42578125" style="39"/>
  </cols>
  <sheetData>
    <row r="1" spans="1:10" ht="15">
      <c r="A1" s="132" t="s">
        <v>37</v>
      </c>
    </row>
    <row r="2" spans="1:10" ht="15" thickBot="1"/>
    <row r="3" spans="1:10" customFormat="1" ht="14.65" customHeight="1">
      <c r="B3" s="571"/>
      <c r="C3" s="2246">
        <v>2020</v>
      </c>
      <c r="D3" s="2244">
        <v>2021</v>
      </c>
      <c r="E3" s="2244">
        <v>2022</v>
      </c>
      <c r="F3" s="2244">
        <v>2023</v>
      </c>
      <c r="G3" s="2244">
        <v>2024</v>
      </c>
      <c r="H3" s="2244" t="s">
        <v>862</v>
      </c>
      <c r="I3" s="2242" t="s">
        <v>863</v>
      </c>
      <c r="J3" s="46"/>
    </row>
    <row r="4" spans="1:10" customFormat="1" ht="15.75" thickBot="1">
      <c r="B4" s="110"/>
      <c r="C4" s="2247"/>
      <c r="D4" s="2245"/>
      <c r="E4" s="2245"/>
      <c r="F4" s="2245"/>
      <c r="G4" s="2245"/>
      <c r="H4" s="2245"/>
      <c r="I4" s="2243"/>
      <c r="J4" s="46"/>
    </row>
    <row r="5" spans="1:10" customFormat="1" ht="15">
      <c r="B5" s="2105" t="s">
        <v>364</v>
      </c>
      <c r="C5" s="2106">
        <v>209.722506702651</v>
      </c>
      <c r="D5" s="2106">
        <v>229.89679246839</v>
      </c>
      <c r="E5" s="2106">
        <v>248.54558814652799</v>
      </c>
      <c r="F5" s="2106">
        <v>272.49552787130602</v>
      </c>
      <c r="G5" s="2106">
        <v>295.898548394344</v>
      </c>
      <c r="H5" s="2042">
        <v>326.78647598501203</v>
      </c>
      <c r="I5" s="2043">
        <v>373.02044162436437</v>
      </c>
      <c r="J5" s="46"/>
    </row>
    <row r="6" spans="1:10" customFormat="1" ht="15">
      <c r="B6" s="2107" t="s">
        <v>365</v>
      </c>
      <c r="C6" s="2108">
        <v>-10.937624937647699</v>
      </c>
      <c r="D6" s="2108">
        <v>13.4208482231579</v>
      </c>
      <c r="E6" s="2108">
        <v>2.8191559823538102</v>
      </c>
      <c r="F6" s="2108">
        <v>-0.350448690735846</v>
      </c>
      <c r="G6" s="2108">
        <v>3.51426962558152</v>
      </c>
      <c r="H6" s="2044">
        <v>3.4</v>
      </c>
      <c r="I6" s="2045">
        <v>3.5</v>
      </c>
      <c r="J6" s="46"/>
    </row>
    <row r="7" spans="1:10" customFormat="1" ht="15">
      <c r="B7" s="2107" t="s">
        <v>366</v>
      </c>
      <c r="C7" s="2109">
        <v>6428.0892834945662</v>
      </c>
      <c r="D7" s="2109">
        <v>6959.1244708506401</v>
      </c>
      <c r="E7" s="2109">
        <v>7442.2204298918432</v>
      </c>
      <c r="F7" s="2109">
        <v>8159.1110821861448</v>
      </c>
      <c r="G7" s="2109">
        <v>8676.6979168416965</v>
      </c>
      <c r="H7" s="2046">
        <v>9513.3669497372994</v>
      </c>
      <c r="I7" s="2043">
        <v>10762.239317053729</v>
      </c>
      <c r="J7" s="46"/>
    </row>
    <row r="8" spans="1:10" customFormat="1" ht="15">
      <c r="B8" s="2107" t="s">
        <v>367</v>
      </c>
      <c r="C8" s="2108">
        <v>-9.2851822342991301</v>
      </c>
      <c r="D8" s="2108">
        <v>13.923063432051601</v>
      </c>
      <c r="E8" s="2108">
        <v>2.3963604085230501</v>
      </c>
      <c r="F8" s="2108">
        <v>-1.0019263451799001</v>
      </c>
      <c r="G8" s="2108">
        <v>4.1525813403256997</v>
      </c>
      <c r="H8" s="2044">
        <v>5.7</v>
      </c>
      <c r="I8" s="2045">
        <v>4.7</v>
      </c>
      <c r="J8" s="46"/>
    </row>
    <row r="9" spans="1:10" customFormat="1" ht="15">
      <c r="B9" s="2107" t="s">
        <v>368</v>
      </c>
      <c r="C9" s="2108">
        <v>-4.3</v>
      </c>
      <c r="D9" s="2108">
        <v>12.6</v>
      </c>
      <c r="E9" s="2108">
        <v>9.6999999999999993</v>
      </c>
      <c r="F9" s="2108">
        <v>2.8</v>
      </c>
      <c r="G9" s="2108">
        <v>1.3</v>
      </c>
      <c r="H9" s="2044">
        <v>4.4000000000000004</v>
      </c>
      <c r="I9" s="2045">
        <v>8</v>
      </c>
      <c r="J9" s="46"/>
    </row>
    <row r="10" spans="1:10" customFormat="1" ht="28.5" thickBot="1">
      <c r="B10" s="2107" t="s">
        <v>369</v>
      </c>
      <c r="C10" s="2108">
        <v>-6.6</v>
      </c>
      <c r="D10" s="2108">
        <v>9.8000000000000007</v>
      </c>
      <c r="E10" s="2108">
        <v>10.9</v>
      </c>
      <c r="F10" s="2108">
        <v>3.6</v>
      </c>
      <c r="G10" s="2108">
        <v>0.9</v>
      </c>
      <c r="H10" s="2044">
        <v>7.3</v>
      </c>
      <c r="I10" s="2045">
        <v>9.1999999999999993</v>
      </c>
      <c r="J10" s="46"/>
    </row>
    <row r="11" spans="1:10" customFormat="1" ht="15.75" thickBot="1">
      <c r="B11" s="2110" t="s">
        <v>370</v>
      </c>
      <c r="C11" s="2111">
        <v>1.9732322294607501</v>
      </c>
      <c r="D11" s="2111">
        <v>6.4303871634072296</v>
      </c>
      <c r="E11" s="2111">
        <v>8.4591620000000098</v>
      </c>
      <c r="F11" s="2111">
        <v>3.2373825643240699</v>
      </c>
      <c r="G11" s="2111">
        <v>1.9663027014282299</v>
      </c>
      <c r="H11" s="2047">
        <v>1.5</v>
      </c>
      <c r="I11" s="2048">
        <v>2</v>
      </c>
      <c r="J11" s="46"/>
    </row>
    <row r="12" spans="1:10" customFormat="1" ht="15.75" thickBot="1">
      <c r="B12" s="2105" t="s">
        <v>371</v>
      </c>
      <c r="C12" s="2112">
        <v>0.25</v>
      </c>
      <c r="D12" s="2112">
        <v>2.5</v>
      </c>
      <c r="E12" s="2112">
        <v>7.5</v>
      </c>
      <c r="F12" s="2112">
        <v>6.75</v>
      </c>
      <c r="G12" s="2112">
        <v>5</v>
      </c>
      <c r="H12" s="2049">
        <v>4.25</v>
      </c>
      <c r="I12" s="2050">
        <v>4</v>
      </c>
      <c r="J12" s="46"/>
    </row>
    <row r="13" spans="1:10" customFormat="1" ht="15.75" thickBot="1">
      <c r="B13" s="2110" t="s">
        <v>372</v>
      </c>
      <c r="C13" s="2113">
        <v>3.6179999999999999</v>
      </c>
      <c r="D13" s="2113">
        <v>3.9910000000000001</v>
      </c>
      <c r="E13" s="2113">
        <v>3.81</v>
      </c>
      <c r="F13" s="2113">
        <v>3.7069999999999999</v>
      </c>
      <c r="G13" s="2113">
        <v>3.7570000000000001</v>
      </c>
      <c r="H13" s="2051">
        <v>3.36</v>
      </c>
      <c r="I13" s="2052">
        <v>3.2</v>
      </c>
      <c r="J13" s="46"/>
    </row>
    <row r="14" spans="1:10" customFormat="1" ht="15.75" thickBot="1">
      <c r="B14" s="2105" t="s">
        <v>783</v>
      </c>
      <c r="C14" s="2114">
        <v>-9.3051359516616264E-2</v>
      </c>
      <c r="D14" s="2114">
        <v>-0.10309563294637926</v>
      </c>
      <c r="E14" s="2114">
        <v>4.535204209471317E-2</v>
      </c>
      <c r="F14" s="2114">
        <v>2.7034120734908244E-2</v>
      </c>
      <c r="G14" s="2114">
        <v>-1.3487995683841377E-2</v>
      </c>
      <c r="H14" s="2053">
        <v>0.10566941708810233</v>
      </c>
      <c r="I14" s="2054">
        <v>4.7619047619047589E-2</v>
      </c>
      <c r="J14" s="46"/>
    </row>
    <row r="15" spans="1:10" customFormat="1" ht="15.75" thickBot="1">
      <c r="B15" s="2110" t="s">
        <v>373</v>
      </c>
      <c r="C15" s="2111">
        <v>-8.7106530077038204</v>
      </c>
      <c r="D15" s="2111">
        <v>-2.4843391306325699</v>
      </c>
      <c r="E15" s="2111">
        <v>-1.6769374346899499</v>
      </c>
      <c r="F15" s="2111">
        <v>-2.74193861066599</v>
      </c>
      <c r="G15" s="2111">
        <v>-3.4495860150034501</v>
      </c>
      <c r="H15" s="2047">
        <v>-2.2270189896472901</v>
      </c>
      <c r="I15" s="2048">
        <v>-1.6</v>
      </c>
      <c r="J15" s="46"/>
    </row>
    <row r="16" spans="1:10" customFormat="1" ht="15.75" thickBot="1">
      <c r="B16" s="2105" t="s">
        <v>374</v>
      </c>
      <c r="C16" s="2108">
        <v>33.9501853287248</v>
      </c>
      <c r="D16" s="2108">
        <v>35.2931033120134</v>
      </c>
      <c r="E16" s="2108">
        <v>33.321941373923302</v>
      </c>
      <c r="F16" s="2108">
        <v>32.327135952175198</v>
      </c>
      <c r="G16" s="2108">
        <v>32.018322117446601</v>
      </c>
      <c r="H16" s="2044">
        <v>31</v>
      </c>
      <c r="I16" s="2045">
        <v>30</v>
      </c>
      <c r="J16" s="46"/>
    </row>
    <row r="17" spans="2:10" customFormat="1" ht="15">
      <c r="B17" s="2105" t="s">
        <v>375</v>
      </c>
      <c r="C17" s="2115">
        <v>8.0975883864346692</v>
      </c>
      <c r="D17" s="2115">
        <v>15.1146996751018</v>
      </c>
      <c r="E17" s="2115">
        <v>10.3305886813699</v>
      </c>
      <c r="F17" s="2115">
        <v>17.1498761940191</v>
      </c>
      <c r="G17" s="2115">
        <v>24.080575890999899</v>
      </c>
      <c r="H17" s="2055">
        <v>33</v>
      </c>
      <c r="I17" s="2056">
        <v>41</v>
      </c>
      <c r="J17" s="46"/>
    </row>
    <row r="18" spans="2:10" customFormat="1" ht="15">
      <c r="B18" s="2107" t="s">
        <v>376</v>
      </c>
      <c r="C18" s="2116">
        <v>3.8610965097397011E-2</v>
      </c>
      <c r="D18" s="2116">
        <v>6.5745587456075616E-2</v>
      </c>
      <c r="E18" s="2116">
        <v>4.1564160355482098E-2</v>
      </c>
      <c r="F18" s="2116">
        <v>6.2936358361516412E-2</v>
      </c>
      <c r="G18" s="2116">
        <v>8.138118967352187E-2</v>
      </c>
      <c r="H18" s="2057">
        <v>0.1009833711769441</v>
      </c>
      <c r="I18" s="2058">
        <v>0.10991354742238883</v>
      </c>
      <c r="J18" s="46"/>
    </row>
    <row r="19" spans="2:10" customFormat="1" ht="15">
      <c r="B19" s="2107" t="s">
        <v>377</v>
      </c>
      <c r="C19" s="2109">
        <v>42.821588343901396</v>
      </c>
      <c r="D19" s="2109">
        <v>63.113901287430799</v>
      </c>
      <c r="E19" s="2109">
        <v>66.339230669420303</v>
      </c>
      <c r="F19" s="2109">
        <v>67.107543530058408</v>
      </c>
      <c r="G19" s="2109">
        <v>76.171929544073805</v>
      </c>
      <c r="H19" s="2046">
        <v>91</v>
      </c>
      <c r="I19" s="2043">
        <v>105</v>
      </c>
      <c r="J19" s="46"/>
    </row>
    <row r="20" spans="2:10" customFormat="1" ht="15">
      <c r="B20" s="2107" t="s">
        <v>378</v>
      </c>
      <c r="C20" s="2109">
        <v>34.723999957466702</v>
      </c>
      <c r="D20" s="2109">
        <v>47.999201612329003</v>
      </c>
      <c r="E20" s="2109">
        <v>56.008641988050407</v>
      </c>
      <c r="F20" s="2109">
        <v>49.9576673360393</v>
      </c>
      <c r="G20" s="2109">
        <v>52.091353653073902</v>
      </c>
      <c r="H20" s="2046">
        <v>58</v>
      </c>
      <c r="I20" s="2043">
        <v>64</v>
      </c>
      <c r="J20" s="46"/>
    </row>
    <row r="21" spans="2:10" customFormat="1" ht="15">
      <c r="B21" s="2107" t="s">
        <v>379</v>
      </c>
      <c r="C21" s="2117">
        <v>7.4999999999999997E-3</v>
      </c>
      <c r="D21" s="2117">
        <v>-2.2200000000000001E-2</v>
      </c>
      <c r="E21" s="2117">
        <v>-4.0099999999999997E-2</v>
      </c>
      <c r="F21" s="2117">
        <v>3.2000000000000002E-3</v>
      </c>
      <c r="G21" s="2117">
        <v>2.1600000000000001E-2</v>
      </c>
      <c r="H21" s="2059">
        <v>2.4E-2</v>
      </c>
      <c r="I21" s="2060">
        <v>2.5000000000000001E-2</v>
      </c>
      <c r="J21" s="46"/>
    </row>
    <row r="22" spans="2:10" customFormat="1" ht="15">
      <c r="B22" s="2107" t="s">
        <v>380</v>
      </c>
      <c r="C22" s="2109">
        <v>74.706911239999997</v>
      </c>
      <c r="D22" s="2109">
        <v>78.495490170000011</v>
      </c>
      <c r="E22" s="2109">
        <v>71.883365300000008</v>
      </c>
      <c r="F22" s="2109">
        <v>71.03301046</v>
      </c>
      <c r="G22" s="2109">
        <v>78.986652849999999</v>
      </c>
      <c r="H22" s="2046">
        <v>90.213999999999999</v>
      </c>
      <c r="I22" s="2043">
        <v>110</v>
      </c>
      <c r="J22" s="46"/>
    </row>
    <row r="23" spans="2:10" customFormat="1" ht="15">
      <c r="B23" s="2107" t="s">
        <v>376</v>
      </c>
      <c r="C23" s="2116">
        <v>0.35621790152413652</v>
      </c>
      <c r="D23" s="2116">
        <v>0.34143795277523442</v>
      </c>
      <c r="E23" s="2116">
        <v>0.28921601801928493</v>
      </c>
      <c r="F23" s="2116">
        <v>0.26067587609565251</v>
      </c>
      <c r="G23" s="2116">
        <v>0.26693829110893263</v>
      </c>
      <c r="H23" s="2057">
        <v>0.27606405598051015</v>
      </c>
      <c r="I23" s="2058">
        <v>0.29489000527957981</v>
      </c>
      <c r="J23" s="46"/>
    </row>
    <row r="24" spans="2:10" customFormat="1" ht="15.75" thickBot="1">
      <c r="B24" s="2118" t="s">
        <v>381</v>
      </c>
      <c r="C24" s="2119">
        <v>25.817386705969891</v>
      </c>
      <c r="D24" s="2119">
        <v>19.624198953302034</v>
      </c>
      <c r="E24" s="2119">
        <v>15.401201546433464</v>
      </c>
      <c r="F24" s="2119">
        <v>17.062368420574437</v>
      </c>
      <c r="G24" s="2119">
        <v>18.195722854748048</v>
      </c>
      <c r="H24" s="2061">
        <v>18.664965517241381</v>
      </c>
      <c r="I24" s="2062">
        <v>20.625</v>
      </c>
      <c r="J24" s="46"/>
    </row>
    <row r="25" spans="2:10" customFormat="1" ht="15">
      <c r="B25" s="46"/>
      <c r="C25" s="46"/>
      <c r="D25" s="46"/>
      <c r="E25" s="46"/>
      <c r="F25" s="46"/>
      <c r="G25" s="46"/>
      <c r="H25" s="46"/>
    </row>
    <row r="26" spans="2:10">
      <c r="B26" s="1472" t="s">
        <v>382</v>
      </c>
      <c r="C26" s="1472"/>
      <c r="D26" s="46"/>
      <c r="E26" s="46"/>
      <c r="F26" s="46"/>
      <c r="G26" s="46"/>
      <c r="H26" s="46"/>
    </row>
    <row r="27" spans="2:10">
      <c r="B27" s="1169" t="s">
        <v>903</v>
      </c>
      <c r="C27" s="1169"/>
      <c r="D27" s="46"/>
      <c r="E27" s="46"/>
      <c r="F27" s="46"/>
      <c r="G27" s="46"/>
      <c r="H27" s="46"/>
    </row>
    <row r="28" spans="2:10">
      <c r="B28" s="1169" t="s">
        <v>383</v>
      </c>
      <c r="C28" s="1169"/>
      <c r="D28" s="46"/>
      <c r="E28" s="46"/>
      <c r="F28" s="46"/>
      <c r="G28" s="46"/>
      <c r="H28" s="46"/>
    </row>
    <row r="29" spans="2:10">
      <c r="B29" s="1169" t="s">
        <v>904</v>
      </c>
      <c r="C29" s="1169"/>
      <c r="D29" s="46"/>
      <c r="E29" s="46"/>
      <c r="F29" s="46"/>
      <c r="G29" s="46"/>
      <c r="H29" s="46"/>
    </row>
    <row r="30" spans="2:10">
      <c r="B30" s="1169" t="s">
        <v>905</v>
      </c>
      <c r="C30" s="1169"/>
      <c r="D30" s="46"/>
      <c r="E30" s="46"/>
      <c r="F30" s="46"/>
      <c r="G30" s="46"/>
      <c r="H30" s="46"/>
    </row>
    <row r="31" spans="2:10">
      <c r="B31" s="1185"/>
      <c r="C31" s="46"/>
      <c r="D31" s="46"/>
      <c r="E31" s="46"/>
      <c r="F31" s="46"/>
      <c r="G31" s="46"/>
      <c r="H31" s="46"/>
    </row>
    <row r="32" spans="2:10">
      <c r="B32" s="46"/>
      <c r="C32" s="46"/>
      <c r="D32" s="46"/>
      <c r="E32" s="46"/>
      <c r="F32" s="46"/>
      <c r="G32" s="46"/>
      <c r="H32" s="46"/>
    </row>
    <row r="33" spans="2:8">
      <c r="B33" s="46"/>
      <c r="C33" s="46"/>
      <c r="D33" s="46"/>
      <c r="E33" s="46"/>
      <c r="F33" s="46"/>
      <c r="G33" s="46"/>
      <c r="H33" s="46"/>
    </row>
  </sheetData>
  <mergeCells count="7">
    <mergeCell ref="I3:I4"/>
    <mergeCell ref="H3:H4"/>
    <mergeCell ref="F3:F4"/>
    <mergeCell ref="C3:C4"/>
    <mergeCell ref="D3:D4"/>
    <mergeCell ref="E3:E4"/>
    <mergeCell ref="G3:G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1:E41"/>
  <sheetViews>
    <sheetView showGridLines="0" workbookViewId="0">
      <selection activeCell="A2" sqref="A2"/>
    </sheetView>
  </sheetViews>
  <sheetFormatPr baseColWidth="10" defaultColWidth="11.42578125" defaultRowHeight="15"/>
  <cols>
    <col min="4" max="4" width="12.140625" customWidth="1"/>
  </cols>
  <sheetData>
    <row r="1" spans="1:5" s="1" customFormat="1" ht="16.5">
      <c r="A1" s="3"/>
      <c r="B1" s="3"/>
      <c r="C1" s="3"/>
      <c r="D1" s="3"/>
      <c r="E1" s="3"/>
    </row>
    <row r="2" spans="1:5" s="1" customFormat="1" ht="48.75" customHeight="1">
      <c r="A2" s="3"/>
      <c r="B2" s="3"/>
      <c r="C2" s="3"/>
      <c r="D2" s="3"/>
      <c r="E2" s="3"/>
    </row>
    <row r="3" spans="1:5" s="2" customFormat="1" ht="27" thickBot="1">
      <c r="A3" s="2104" t="s">
        <v>890</v>
      </c>
      <c r="B3" s="68"/>
      <c r="C3" s="69"/>
      <c r="D3" s="68"/>
      <c r="E3" s="68"/>
    </row>
    <row r="4" spans="1:5">
      <c r="A4" s="35"/>
      <c r="B4" s="35"/>
      <c r="C4" s="35"/>
      <c r="D4" s="35"/>
      <c r="E4" s="35"/>
    </row>
    <row r="5" spans="1:5">
      <c r="A5" s="35"/>
      <c r="B5" s="36" t="s">
        <v>0</v>
      </c>
      <c r="C5" s="35"/>
      <c r="D5" s="35"/>
      <c r="E5" s="35"/>
    </row>
    <row r="6" spans="1:5">
      <c r="A6" s="35"/>
      <c r="B6" s="49" t="s">
        <v>901</v>
      </c>
      <c r="C6" s="35"/>
      <c r="D6" s="35"/>
      <c r="E6" s="35"/>
    </row>
    <row r="7" spans="1:5">
      <c r="A7" s="35"/>
      <c r="B7" s="49" t="s">
        <v>891</v>
      </c>
      <c r="C7" s="35"/>
      <c r="D7" s="35"/>
      <c r="E7" s="35"/>
    </row>
    <row r="8" spans="1:5">
      <c r="A8" s="35"/>
      <c r="B8" s="49" t="s">
        <v>892</v>
      </c>
      <c r="C8" s="35"/>
      <c r="D8" s="35"/>
      <c r="E8" s="35"/>
    </row>
    <row r="9" spans="1:5">
      <c r="A9" s="35"/>
      <c r="B9" s="49" t="s">
        <v>893</v>
      </c>
      <c r="C9" s="35"/>
      <c r="D9" s="35"/>
      <c r="E9" s="35"/>
    </row>
    <row r="10" spans="1:5">
      <c r="A10" s="35"/>
      <c r="B10" s="49" t="s">
        <v>894</v>
      </c>
      <c r="C10" s="35"/>
      <c r="D10" s="35"/>
      <c r="E10" s="35"/>
    </row>
    <row r="11" spans="1:5">
      <c r="A11" s="35"/>
      <c r="B11" s="49" t="s">
        <v>895</v>
      </c>
      <c r="C11" s="35"/>
      <c r="D11" s="35"/>
      <c r="E11" s="35"/>
    </row>
    <row r="12" spans="1:5">
      <c r="A12" s="35"/>
      <c r="B12" s="49" t="s">
        <v>896</v>
      </c>
      <c r="C12" s="35"/>
      <c r="D12" s="35"/>
      <c r="E12" s="35"/>
    </row>
    <row r="13" spans="1:5">
      <c r="A13" s="35"/>
      <c r="B13" s="49" t="s">
        <v>897</v>
      </c>
      <c r="C13" s="35"/>
      <c r="D13" s="35"/>
      <c r="E13" s="35"/>
    </row>
    <row r="14" spans="1:5">
      <c r="A14" s="35"/>
      <c r="B14" s="49" t="s">
        <v>898</v>
      </c>
      <c r="C14" s="35"/>
      <c r="D14" s="35"/>
      <c r="E14" s="35"/>
    </row>
    <row r="15" spans="1:5">
      <c r="A15" s="35"/>
      <c r="B15" s="49" t="s">
        <v>899</v>
      </c>
      <c r="C15" s="35"/>
      <c r="D15" s="35"/>
      <c r="E15" s="35"/>
    </row>
    <row r="16" spans="1:5">
      <c r="A16" s="35"/>
      <c r="B16" s="49" t="s">
        <v>900</v>
      </c>
      <c r="C16" s="35"/>
      <c r="D16" s="35"/>
      <c r="E16" s="35"/>
    </row>
    <row r="17" spans="1:5">
      <c r="A17" s="35"/>
      <c r="B17" s="49"/>
      <c r="C17" s="35"/>
      <c r="D17" s="35"/>
      <c r="E17" s="35"/>
    </row>
    <row r="18" spans="1:5">
      <c r="A18" s="35"/>
      <c r="B18" s="49"/>
      <c r="C18" s="35"/>
      <c r="D18" s="35"/>
      <c r="E18" s="35"/>
    </row>
    <row r="19" spans="1:5">
      <c r="A19" s="35"/>
      <c r="B19" s="49"/>
      <c r="C19" s="35"/>
      <c r="D19" s="35"/>
      <c r="E19" s="35"/>
    </row>
    <row r="20" spans="1:5">
      <c r="A20" s="35"/>
      <c r="B20" s="49"/>
      <c r="C20" s="35"/>
      <c r="D20" s="35"/>
      <c r="E20" s="35"/>
    </row>
    <row r="21" spans="1:5">
      <c r="A21" s="35"/>
      <c r="B21" s="49"/>
      <c r="C21" s="35"/>
      <c r="D21" s="35"/>
      <c r="E21" s="35"/>
    </row>
    <row r="22" spans="1:5">
      <c r="A22" s="35"/>
      <c r="B22" s="49"/>
      <c r="C22" s="35"/>
      <c r="D22" s="35"/>
      <c r="E22" s="35"/>
    </row>
    <row r="23" spans="1:5">
      <c r="A23" s="35"/>
      <c r="B23" s="49"/>
      <c r="C23" s="35"/>
      <c r="D23" s="35"/>
      <c r="E23" s="35"/>
    </row>
    <row r="24" spans="1:5">
      <c r="A24" s="35"/>
      <c r="B24" s="49"/>
      <c r="C24" s="35"/>
      <c r="D24" s="35"/>
      <c r="E24" s="35"/>
    </row>
    <row r="25" spans="1:5">
      <c r="A25" s="35"/>
      <c r="B25" s="49"/>
      <c r="C25" s="35"/>
      <c r="D25" s="35"/>
      <c r="E25" s="35"/>
    </row>
    <row r="26" spans="1:5">
      <c r="A26" s="35"/>
      <c r="B26" s="49"/>
      <c r="C26" s="35"/>
      <c r="D26" s="35"/>
      <c r="E26" s="35"/>
    </row>
    <row r="27" spans="1:5">
      <c r="A27" s="35"/>
      <c r="B27" s="49"/>
      <c r="C27" s="35"/>
      <c r="D27" s="35"/>
      <c r="E27" s="35"/>
    </row>
    <row r="28" spans="1:5">
      <c r="A28" s="35"/>
      <c r="B28" s="38"/>
      <c r="C28" s="35"/>
      <c r="D28" s="35"/>
      <c r="E28" s="35"/>
    </row>
    <row r="29" spans="1:5">
      <c r="A29" s="35"/>
      <c r="B29" s="38"/>
      <c r="C29" s="35"/>
      <c r="D29" s="35"/>
      <c r="E29" s="35"/>
    </row>
    <row r="30" spans="1:5">
      <c r="A30" s="35"/>
      <c r="B30" s="38"/>
      <c r="C30" s="35"/>
      <c r="D30" s="35"/>
      <c r="E30" s="35"/>
    </row>
    <row r="31" spans="1:5">
      <c r="A31" s="35"/>
      <c r="B31" s="38"/>
      <c r="C31" s="35"/>
      <c r="D31" s="35"/>
      <c r="E31" s="35"/>
    </row>
    <row r="32" spans="1:5">
      <c r="A32" s="35"/>
      <c r="B32" s="38"/>
      <c r="C32" s="35"/>
      <c r="D32" s="35"/>
      <c r="E32" s="35"/>
    </row>
    <row r="33" spans="1:5">
      <c r="A33" s="35"/>
      <c r="B33" s="38"/>
      <c r="C33" s="35"/>
      <c r="D33" s="35"/>
      <c r="E33" s="35"/>
    </row>
    <row r="34" spans="1:5">
      <c r="A34" s="35"/>
      <c r="B34" s="38"/>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row r="41" spans="1:5">
      <c r="A41" s="35"/>
      <c r="B41" s="35"/>
      <c r="C41" s="35"/>
      <c r="D41" s="35"/>
      <c r="E41" s="35"/>
    </row>
  </sheetData>
  <hyperlinks>
    <hyperlink ref="B7" location="'12.5.Canales Físicos'!A1" display="12.5.Canales Físicos" xr:uid="{51610EE9-3138-4F18-853A-7D796C8433C5}"/>
    <hyperlink ref="B8" location="'12.7.1.Credicorp Consolidado'!A1" display="12.7.1.Credicorp Consolidado" xr:uid="{51E8F1FA-0126-4F22-8E8E-EC62EF1BDCBC}"/>
    <hyperlink ref="B9" location="'12.7.2. Credicorp Individual'!A1" display="12.7.2. Credicorp Individual" xr:uid="{9E2D9D43-0B00-4C7E-BC40-E9FA82B84BFD}"/>
    <hyperlink ref="B10" location="'12.7.3. BCP Consolidado'!A1" display="12.7.3. BCP Consolidado" xr:uid="{4724C942-DE09-49F4-968E-263FC2C8E719}"/>
    <hyperlink ref="B11" location="'12.7.4. BCP Individual'!A1" display="12.7.4. BCP Individual" xr:uid="{59A7F7F6-248D-4B60-A4AA-DD6C078C8D9A}"/>
    <hyperlink ref="B12" location="'12.7.5. BCP Bolivia'!A1" display="12.7.5. BCP Bolivia" xr:uid="{14C67A32-815A-4ECC-AF09-F6EA7BFA11B0}"/>
    <hyperlink ref="B13" location="'12.7.6. Mibanco'!A1" display="12.7.6. Mibanco" xr:uid="{E6B59E35-1F65-4A25-8082-2BADD882B5D7}"/>
    <hyperlink ref="B14" location="'12.7.7. Prima AFP'!A1" display="12.7.7. Prima AFP" xr:uid="{D85783D8-88AA-459C-8118-C0EC9D6E35BE}"/>
    <hyperlink ref="B15" location="'12.7.7 Grupo Pacífico'!A1" display="12.7.7 Grupo Pacífico" xr:uid="{18CD139C-014E-419B-92B7-96D822D306EF}"/>
    <hyperlink ref="B16" location="'12.7.9. IB &amp; WM'!A1" display="12.7.9. IB &amp; WM" xr:uid="{FA1E03E6-3670-476C-81C2-5A34825C7543}"/>
    <hyperlink ref="B6" location="'12.1. Colocaciones en SPD'!A1" display="12.1. Colocaciones en SPD" xr:uid="{26FFEC1C-37BC-49A2-B403-F878CC20963E}"/>
  </hyperlinks>
  <pageMargins left="0.7" right="0.7" top="0.75" bottom="0.75" header="0.3" footer="0.3"/>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9B76-694F-4390-A1DC-C468BFA7703D}">
  <sheetPr>
    <tabColor rgb="FF2AD2C9"/>
  </sheetPr>
  <dimension ref="A1:N28"/>
  <sheetViews>
    <sheetView showGridLines="0" zoomScale="70" zoomScaleNormal="70" workbookViewId="0"/>
  </sheetViews>
  <sheetFormatPr baseColWidth="10" defaultRowHeight="15"/>
  <cols>
    <col min="1" max="1" width="7.28515625" customWidth="1"/>
    <col min="2" max="2" width="27" customWidth="1"/>
  </cols>
  <sheetData>
    <row r="1" spans="1:14">
      <c r="A1" s="132" t="s">
        <v>902</v>
      </c>
    </row>
    <row r="2" spans="1:14">
      <c r="C2" s="2248" t="s">
        <v>738</v>
      </c>
      <c r="D2" s="2248"/>
      <c r="E2" s="2248"/>
      <c r="F2" s="2248"/>
      <c r="G2" s="2248"/>
      <c r="H2" s="2248"/>
      <c r="I2" s="2248"/>
      <c r="J2" s="153"/>
    </row>
    <row r="3" spans="1:14" ht="15.75" thickBot="1">
      <c r="C3" s="153"/>
      <c r="D3" s="153"/>
      <c r="E3" s="153"/>
      <c r="F3" s="153"/>
      <c r="G3" s="153"/>
      <c r="H3" s="153"/>
      <c r="I3" s="153"/>
      <c r="J3" s="153"/>
    </row>
    <row r="4" spans="1:14">
      <c r="B4" s="2156" t="s">
        <v>739</v>
      </c>
      <c r="C4" s="2159" t="s">
        <v>122</v>
      </c>
      <c r="D4" s="2160"/>
      <c r="E4" s="2161"/>
      <c r="F4" s="2249" t="s">
        <v>123</v>
      </c>
      <c r="G4" s="2250"/>
      <c r="H4" s="2159" t="s">
        <v>42</v>
      </c>
      <c r="I4" s="2161"/>
      <c r="J4" s="2159" t="s">
        <v>740</v>
      </c>
      <c r="K4" s="2160"/>
      <c r="L4" s="2161"/>
      <c r="M4" s="46"/>
      <c r="N4" s="46"/>
    </row>
    <row r="5" spans="1:14">
      <c r="B5" s="2157"/>
      <c r="C5" s="2162"/>
      <c r="D5" s="2163"/>
      <c r="E5" s="2164"/>
      <c r="F5" s="2251"/>
      <c r="G5" s="2252"/>
      <c r="H5" s="2162"/>
      <c r="I5" s="2164"/>
      <c r="J5" s="2162"/>
      <c r="K5" s="2163"/>
      <c r="L5" s="2164"/>
      <c r="M5" s="46"/>
      <c r="N5" s="46"/>
    </row>
    <row r="6" spans="1:14" ht="15.75" thickBot="1">
      <c r="B6" s="2158"/>
      <c r="C6" s="876" t="s">
        <v>876</v>
      </c>
      <c r="D6" s="877" t="s">
        <v>809</v>
      </c>
      <c r="E6" s="878" t="s">
        <v>877</v>
      </c>
      <c r="F6" s="1522" t="s">
        <v>44</v>
      </c>
      <c r="G6" s="1523" t="s">
        <v>45</v>
      </c>
      <c r="H6" s="1522" t="s">
        <v>44</v>
      </c>
      <c r="I6" s="1523" t="s">
        <v>45</v>
      </c>
      <c r="J6" s="876" t="s">
        <v>876</v>
      </c>
      <c r="K6" s="877" t="s">
        <v>809</v>
      </c>
      <c r="L6" s="878" t="s">
        <v>877</v>
      </c>
      <c r="M6" s="46"/>
      <c r="N6" s="46"/>
    </row>
    <row r="7" spans="1:14">
      <c r="B7" s="1524" t="s">
        <v>124</v>
      </c>
      <c r="C7" s="1525">
        <v>117601.32818784549</v>
      </c>
      <c r="D7" s="1526">
        <v>121189.08413300438</v>
      </c>
      <c r="E7" s="1527">
        <v>121585.49101866667</v>
      </c>
      <c r="F7" s="2078">
        <v>396.40688566229073</v>
      </c>
      <c r="G7" s="2079">
        <v>3984.1628308211803</v>
      </c>
      <c r="H7" s="1528">
        <v>3.2709784754807458E-3</v>
      </c>
      <c r="I7" s="1528">
        <v>3.3878553007983481E-2</v>
      </c>
      <c r="J7" s="1529">
        <v>0.82365343575984895</v>
      </c>
      <c r="K7" s="1528">
        <v>0.82598849818546627</v>
      </c>
      <c r="L7" s="1530">
        <v>0.82614526913102893</v>
      </c>
      <c r="M7" s="46"/>
      <c r="N7" s="46"/>
    </row>
    <row r="8" spans="1:14">
      <c r="B8" s="1531" t="s">
        <v>125</v>
      </c>
      <c r="C8" s="1525">
        <v>53068.005857874465</v>
      </c>
      <c r="D8" s="1526">
        <v>54645.44988670895</v>
      </c>
      <c r="E8" s="1527">
        <v>53227.133958666665</v>
      </c>
      <c r="F8" s="2071">
        <v>-1418.3159280422842</v>
      </c>
      <c r="G8" s="2079">
        <v>159.12810079220071</v>
      </c>
      <c r="H8" s="1528">
        <v>-2.5954876956503004E-2</v>
      </c>
      <c r="I8" s="1528">
        <v>2.9985694434868648E-3</v>
      </c>
      <c r="J8" s="1529">
        <v>0.37167646001365179</v>
      </c>
      <c r="K8" s="1528">
        <v>0.37244701870223557</v>
      </c>
      <c r="L8" s="1530">
        <v>0.3616660552253303</v>
      </c>
      <c r="M8" s="46"/>
      <c r="N8" s="46"/>
    </row>
    <row r="9" spans="1:14">
      <c r="B9" s="1532" t="s">
        <v>741</v>
      </c>
      <c r="C9" s="1533">
        <v>32318.025974731023</v>
      </c>
      <c r="D9" s="1534">
        <v>32543.956540605974</v>
      </c>
      <c r="E9" s="1535">
        <v>31608.867623666665</v>
      </c>
      <c r="F9" s="2072">
        <v>-935.08891693930855</v>
      </c>
      <c r="G9" s="2073">
        <v>-709.1583510643577</v>
      </c>
      <c r="H9" s="1536">
        <v>-2.873310489376335E-2</v>
      </c>
      <c r="I9" s="1537">
        <v>-2.1943120895404844E-2</v>
      </c>
      <c r="J9" s="1538">
        <v>0.22634823552795896</v>
      </c>
      <c r="K9" s="1537">
        <v>0.22180986002408046</v>
      </c>
      <c r="L9" s="1539">
        <v>0.21477493927192376</v>
      </c>
      <c r="M9" s="46"/>
      <c r="N9" s="46"/>
    </row>
    <row r="10" spans="1:14">
      <c r="B10" s="1532" t="s">
        <v>742</v>
      </c>
      <c r="C10" s="1533">
        <v>20749.979883143442</v>
      </c>
      <c r="D10" s="1534">
        <v>22101.493346102972</v>
      </c>
      <c r="E10" s="1535">
        <v>21618.266335</v>
      </c>
      <c r="F10" s="2080">
        <v>-483.22701110297203</v>
      </c>
      <c r="G10" s="1910">
        <v>868.28645185655841</v>
      </c>
      <c r="H10" s="1536">
        <v>-2.1863998216581026E-2</v>
      </c>
      <c r="I10" s="1537">
        <v>4.1845170778306295E-2</v>
      </c>
      <c r="J10" s="1538">
        <v>0.14532822448569283</v>
      </c>
      <c r="K10" s="1537">
        <v>0.15063715867815511</v>
      </c>
      <c r="L10" s="1539">
        <v>0.14689111595340656</v>
      </c>
      <c r="M10" s="46"/>
      <c r="N10" s="46"/>
    </row>
    <row r="11" spans="1:14">
      <c r="B11" s="1531" t="s">
        <v>654</v>
      </c>
      <c r="C11" s="1525">
        <v>64533.322329971037</v>
      </c>
      <c r="D11" s="1526">
        <v>66543.634246295434</v>
      </c>
      <c r="E11" s="1527">
        <v>68358.357060000009</v>
      </c>
      <c r="F11" s="2078">
        <v>1814.7228137045749</v>
      </c>
      <c r="G11" s="2079">
        <v>3825.0347300289723</v>
      </c>
      <c r="H11" s="1528">
        <v>2.7271170777775744E-2</v>
      </c>
      <c r="I11" s="1528">
        <v>5.9272242493124017E-2</v>
      </c>
      <c r="J11" s="1529">
        <v>0.45197697574619727</v>
      </c>
      <c r="K11" s="1528">
        <v>0.4535414794832307</v>
      </c>
      <c r="L11" s="1530">
        <v>0.46447921390569868</v>
      </c>
      <c r="M11" s="46"/>
      <c r="N11" s="46"/>
    </row>
    <row r="12" spans="1:14">
      <c r="B12" s="1532" t="s">
        <v>743</v>
      </c>
      <c r="C12" s="1533">
        <v>7956.4526997249895</v>
      </c>
      <c r="D12" s="1534">
        <v>7751.3086646655429</v>
      </c>
      <c r="E12" s="1535">
        <v>8078.2885849999993</v>
      </c>
      <c r="F12" s="2085">
        <v>326.97992033445644</v>
      </c>
      <c r="G12" s="1910">
        <v>121.83588527500979</v>
      </c>
      <c r="H12" s="1536">
        <v>4.2183834302070844E-2</v>
      </c>
      <c r="I12" s="1537">
        <v>1.5312839763280461E-2</v>
      </c>
      <c r="J12" s="1538">
        <v>5.5725217593813929E-2</v>
      </c>
      <c r="K12" s="1537">
        <v>5.2830598140938032E-2</v>
      </c>
      <c r="L12" s="1539">
        <v>5.489010112356521E-2</v>
      </c>
      <c r="M12" s="46"/>
      <c r="N12" s="46"/>
    </row>
    <row r="13" spans="1:14">
      <c r="B13" s="1532" t="s">
        <v>744</v>
      </c>
      <c r="C13" s="1533">
        <v>16251.451319214386</v>
      </c>
      <c r="D13" s="1534">
        <v>16193.37905882079</v>
      </c>
      <c r="E13" s="1535">
        <v>16574.372159333332</v>
      </c>
      <c r="F13" s="2085">
        <v>380.99310051254179</v>
      </c>
      <c r="G13" s="1910">
        <v>322.92084011894622</v>
      </c>
      <c r="H13" s="1536">
        <v>2.3527708400366887E-2</v>
      </c>
      <c r="I13" s="1537">
        <v>1.9870277046404539E-2</v>
      </c>
      <c r="J13" s="1538">
        <v>0.11382153519366718</v>
      </c>
      <c r="K13" s="1537">
        <v>0.11036922132907427</v>
      </c>
      <c r="L13" s="1539">
        <v>0.11261902249626188</v>
      </c>
      <c r="M13" s="46"/>
      <c r="N13" s="46"/>
    </row>
    <row r="14" spans="1:14">
      <c r="B14" s="1532" t="s">
        <v>745</v>
      </c>
      <c r="C14" s="1533">
        <v>21708.969930551524</v>
      </c>
      <c r="D14" s="1534">
        <v>22986.068041412887</v>
      </c>
      <c r="E14" s="1535">
        <v>23524.866931666667</v>
      </c>
      <c r="F14" s="2085">
        <v>538.79889025377997</v>
      </c>
      <c r="G14" s="1910">
        <v>1815.8970011151432</v>
      </c>
      <c r="H14" s="1536">
        <v>2.3440237333460123E-2</v>
      </c>
      <c r="I14" s="1537">
        <v>8.3647312927528139E-2</v>
      </c>
      <c r="J14" s="1538">
        <v>0.15204477658232812</v>
      </c>
      <c r="K14" s="1537">
        <v>0.15666615484838789</v>
      </c>
      <c r="L14" s="1539">
        <v>0.15984602570342549</v>
      </c>
      <c r="M14" s="46"/>
      <c r="N14" s="46"/>
    </row>
    <row r="15" spans="1:14">
      <c r="B15" s="1532" t="s">
        <v>746</v>
      </c>
      <c r="C15" s="1533">
        <v>12754.789021590186</v>
      </c>
      <c r="D15" s="1534">
        <v>13511.189499662556</v>
      </c>
      <c r="E15" s="1535">
        <v>13862.014606999999</v>
      </c>
      <c r="F15" s="2085">
        <v>350.82510733744311</v>
      </c>
      <c r="G15" s="1910">
        <v>1107.225585409813</v>
      </c>
      <c r="H15" s="1536">
        <v>2.5965523416439762E-2</v>
      </c>
      <c r="I15" s="1537">
        <v>8.6808616240974246E-2</v>
      </c>
      <c r="J15" s="1538">
        <v>8.9331693458803485E-2</v>
      </c>
      <c r="K15" s="1537">
        <v>9.2088220678995969E-2</v>
      </c>
      <c r="L15" s="1539">
        <v>9.4189180734073522E-2</v>
      </c>
      <c r="M15" s="46"/>
      <c r="N15" s="46"/>
    </row>
    <row r="16" spans="1:14">
      <c r="B16" s="1532" t="s">
        <v>747</v>
      </c>
      <c r="C16" s="1533">
        <v>5861.6593588899459</v>
      </c>
      <c r="D16" s="1534">
        <v>6101.6889817336605</v>
      </c>
      <c r="E16" s="1535">
        <v>6318.8147769999996</v>
      </c>
      <c r="F16" s="2080">
        <v>217.12579526633908</v>
      </c>
      <c r="G16" s="1910">
        <v>457.15541811005369</v>
      </c>
      <c r="H16" s="1537">
        <v>3.5584539939078841E-2</v>
      </c>
      <c r="I16" s="1537">
        <v>7.7990785564282294E-2</v>
      </c>
      <c r="J16" s="1538">
        <v>4.1053752917584528E-2</v>
      </c>
      <c r="K16" s="1537">
        <v>4.1587284485834569E-2</v>
      </c>
      <c r="L16" s="1539">
        <v>4.293488384837247E-2</v>
      </c>
      <c r="M16" s="46"/>
      <c r="N16" s="46"/>
    </row>
    <row r="17" spans="2:14">
      <c r="B17" s="1524" t="s">
        <v>40</v>
      </c>
      <c r="C17" s="1540">
        <v>12057.03268323042</v>
      </c>
      <c r="D17" s="1541">
        <v>12733.734159965432</v>
      </c>
      <c r="E17" s="1542">
        <v>13170.761410000001</v>
      </c>
      <c r="F17" s="1911">
        <v>437.02725003456908</v>
      </c>
      <c r="G17" s="1912">
        <v>1113.728726769581</v>
      </c>
      <c r="H17" s="1543">
        <v>3.4320431426044129E-2</v>
      </c>
      <c r="I17" s="1543">
        <v>9.2371710024359066E-2</v>
      </c>
      <c r="J17" s="1544">
        <v>8.4444763912436077E-2</v>
      </c>
      <c r="K17" s="1543">
        <v>8.6789317951602454E-2</v>
      </c>
      <c r="L17" s="1545">
        <v>8.9492275258850562E-2</v>
      </c>
      <c r="M17" s="46"/>
      <c r="N17" s="46"/>
    </row>
    <row r="18" spans="2:14">
      <c r="B18" s="1524" t="s">
        <v>133</v>
      </c>
      <c r="C18" s="1540">
        <v>1714.5614448691285</v>
      </c>
      <c r="D18" s="1541">
        <v>2003.6842821727962</v>
      </c>
      <c r="E18" s="1542">
        <v>2139.9677840531476</v>
      </c>
      <c r="F18" s="2078">
        <v>136.28350188035142</v>
      </c>
      <c r="G18" s="1912">
        <v>425.40633918401909</v>
      </c>
      <c r="H18" s="1543">
        <v>6.8016455033806711E-2</v>
      </c>
      <c r="I18" s="1543">
        <v>0.24811379053055171</v>
      </c>
      <c r="J18" s="1544">
        <v>1.2008405403654148E-2</v>
      </c>
      <c r="K18" s="1543">
        <v>1.3656511912024652E-2</v>
      </c>
      <c r="L18" s="1545">
        <v>1.4540585772827902E-2</v>
      </c>
      <c r="M18" s="46"/>
      <c r="N18" s="46"/>
    </row>
    <row r="19" spans="2:14">
      <c r="B19" s="1524" t="s">
        <v>134</v>
      </c>
      <c r="C19" s="1540">
        <v>9628.0941040301987</v>
      </c>
      <c r="D19" s="1541">
        <v>9363.0351507203814</v>
      </c>
      <c r="E19" s="1542">
        <v>8976.3648046331273</v>
      </c>
      <c r="F19" s="2078">
        <v>-386.67034608725407</v>
      </c>
      <c r="G19" s="2079">
        <v>-651.72929939707137</v>
      </c>
      <c r="H19" s="1543">
        <v>-4.1297542929495945E-2</v>
      </c>
      <c r="I19" s="1543">
        <v>-6.7690374891980487E-2</v>
      </c>
      <c r="J19" s="1544">
        <v>6.7433020619772507E-2</v>
      </c>
      <c r="K19" s="1543">
        <v>6.3815643116120077E-2</v>
      </c>
      <c r="L19" s="1545">
        <v>6.0992321166046096E-2</v>
      </c>
      <c r="M19" s="46"/>
      <c r="N19" s="46"/>
    </row>
    <row r="20" spans="2:14" ht="15.75" thickBot="1">
      <c r="B20" s="1524" t="s">
        <v>691</v>
      </c>
      <c r="C20" s="1546">
        <v>1779.0936142336886</v>
      </c>
      <c r="D20" s="1547">
        <v>1430.5248406653334</v>
      </c>
      <c r="E20" s="1548">
        <v>1299.4627588873334</v>
      </c>
      <c r="F20" s="2081">
        <v>-131.06208177799999</v>
      </c>
      <c r="G20" s="2082">
        <v>-479.63085534635525</v>
      </c>
      <c r="H20" s="1549">
        <v>-9.1618179602559913E-2</v>
      </c>
      <c r="I20" s="1549">
        <v>-0.26959281485193076</v>
      </c>
      <c r="J20" s="1550">
        <v>1.2460374304288127E-2</v>
      </c>
      <c r="K20" s="1549">
        <v>9.7500288347865186E-3</v>
      </c>
      <c r="L20" s="1551">
        <v>8.8295486712465319E-3</v>
      </c>
      <c r="M20" s="46"/>
      <c r="N20" s="46"/>
    </row>
    <row r="21" spans="2:14" ht="15.75" thickBot="1">
      <c r="B21" s="1552" t="s">
        <v>748</v>
      </c>
      <c r="C21" s="1553">
        <v>142780.11003420895</v>
      </c>
      <c r="D21" s="1554">
        <v>146720.06256652833</v>
      </c>
      <c r="E21" s="1555">
        <v>147172.04777624027</v>
      </c>
      <c r="F21" s="2083">
        <v>451.98520971194375</v>
      </c>
      <c r="G21" s="2084">
        <v>4391.9377420313249</v>
      </c>
      <c r="H21" s="1556">
        <v>3.0805958081363549E-3</v>
      </c>
      <c r="I21" s="1556">
        <v>3.0760150983067946E-2</v>
      </c>
      <c r="J21" s="1557">
        <v>1</v>
      </c>
      <c r="K21" s="1556">
        <v>1</v>
      </c>
      <c r="L21" s="1558">
        <v>1</v>
      </c>
      <c r="M21" s="46"/>
      <c r="N21" s="46"/>
    </row>
    <row r="23" spans="2:14" ht="36" customHeight="1">
      <c r="B23" s="2147" t="s">
        <v>749</v>
      </c>
      <c r="C23" s="2147"/>
      <c r="D23" s="2147"/>
      <c r="E23" s="2147"/>
      <c r="F23" s="2147"/>
      <c r="G23" s="2147"/>
      <c r="H23" s="2147"/>
      <c r="I23" s="2147"/>
    </row>
    <row r="24" spans="2:14">
      <c r="B24" s="1639"/>
      <c r="C24" s="1639"/>
      <c r="D24" s="1639"/>
      <c r="E24" s="1639"/>
      <c r="F24" s="1639"/>
      <c r="G24" s="1639"/>
      <c r="H24" s="1639"/>
      <c r="I24" s="1639"/>
    </row>
    <row r="25" spans="2:14">
      <c r="B25" s="1706" t="s">
        <v>135</v>
      </c>
      <c r="C25" s="1707"/>
      <c r="D25" s="1639"/>
      <c r="E25" s="1639"/>
      <c r="F25" s="1639"/>
      <c r="G25" s="1639"/>
      <c r="H25" s="1639"/>
      <c r="I25" s="1639"/>
    </row>
    <row r="26" spans="2:14">
      <c r="B26" s="1706" t="s">
        <v>136</v>
      </c>
      <c r="C26" s="1708"/>
      <c r="D26" s="1639"/>
      <c r="E26" s="1639"/>
      <c r="F26" s="1639"/>
      <c r="G26" s="1639"/>
      <c r="H26" s="1639"/>
      <c r="I26" s="1639"/>
    </row>
    <row r="27" spans="2:14">
      <c r="B27" s="1639"/>
      <c r="C27" s="1639"/>
      <c r="D27" s="1639"/>
      <c r="E27" s="1639"/>
      <c r="F27" s="1639"/>
      <c r="G27" s="1639"/>
      <c r="H27" s="1639"/>
      <c r="I27" s="1639"/>
    </row>
    <row r="28" spans="2:14">
      <c r="B28" s="1639"/>
      <c r="C28" s="1639"/>
      <c r="D28" s="1639"/>
      <c r="E28" s="1639"/>
      <c r="F28" s="1639"/>
      <c r="G28" s="1639"/>
      <c r="H28" s="1639"/>
      <c r="I28" s="1639"/>
    </row>
  </sheetData>
  <mergeCells count="7">
    <mergeCell ref="J4:L5"/>
    <mergeCell ref="B23:I23"/>
    <mergeCell ref="C2:I2"/>
    <mergeCell ref="B4:B6"/>
    <mergeCell ref="C4:E5"/>
    <mergeCell ref="F4:G5"/>
    <mergeCell ref="H4:I5"/>
  </mergeCells>
  <hyperlinks>
    <hyperlink ref="A1" location="'Anexos &gt;&gt;'!A1" display="Volver al índice anexos" xr:uid="{BC4EA0FA-0F55-4E30-8271-9DDDE7C720E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4"/>
  <sheetViews>
    <sheetView showGridLines="0" zoomScale="94" zoomScaleNormal="74" workbookViewId="0">
      <selection activeCell="D7" sqref="D7"/>
    </sheetView>
  </sheetViews>
  <sheetFormatPr baseColWidth="10" defaultColWidth="11.42578125" defaultRowHeight="14.25"/>
  <cols>
    <col min="1" max="1" width="11.42578125" style="39"/>
    <col min="2" max="2" width="33.7109375" style="39" customWidth="1"/>
    <col min="3" max="5" width="10.28515625" style="39" customWidth="1"/>
    <col min="6" max="6" width="8.42578125" style="39" customWidth="1"/>
    <col min="7" max="7" width="7.42578125" style="39" customWidth="1"/>
    <col min="8" max="8" width="12.28515625" style="39" bestFit="1" customWidth="1"/>
    <col min="9" max="9" width="18.42578125" style="39" bestFit="1" customWidth="1"/>
    <col min="10" max="10" width="14.42578125" style="39" customWidth="1"/>
    <col min="11" max="11" width="11.42578125" style="39"/>
    <col min="12" max="12" width="14.28515625" style="39" customWidth="1"/>
    <col min="13" max="13" width="14.42578125" style="39" customWidth="1"/>
    <col min="14" max="16384" width="11.42578125" style="39"/>
  </cols>
  <sheetData>
    <row r="1" spans="1:8">
      <c r="A1" s="228" t="s">
        <v>902</v>
      </c>
    </row>
    <row r="2" spans="1:8" ht="15" thickBot="1"/>
    <row r="3" spans="1:8" ht="15" customHeight="1">
      <c r="B3" s="613" t="s">
        <v>385</v>
      </c>
      <c r="C3" s="2253" t="s">
        <v>122</v>
      </c>
      <c r="D3" s="2254"/>
      <c r="E3" s="2255"/>
      <c r="F3" s="2253" t="s">
        <v>386</v>
      </c>
      <c r="G3" s="2255"/>
      <c r="H3" s="46"/>
    </row>
    <row r="4" spans="1:8" ht="15" thickBot="1">
      <c r="B4" s="188"/>
      <c r="C4" s="876" t="s">
        <v>876</v>
      </c>
      <c r="D4" s="877" t="s">
        <v>809</v>
      </c>
      <c r="E4" s="878" t="s">
        <v>877</v>
      </c>
      <c r="F4" s="192" t="s">
        <v>44</v>
      </c>
      <c r="G4" s="193" t="s">
        <v>45</v>
      </c>
      <c r="H4" s="46"/>
    </row>
    <row r="5" spans="1:8">
      <c r="B5" s="2017" t="s">
        <v>387</v>
      </c>
      <c r="C5" s="2018">
        <v>319</v>
      </c>
      <c r="D5" s="2019">
        <v>318</v>
      </c>
      <c r="E5" s="2020">
        <v>318</v>
      </c>
      <c r="F5" s="1415">
        <v>0</v>
      </c>
      <c r="G5" s="1416">
        <v>-1</v>
      </c>
      <c r="H5" s="46"/>
    </row>
    <row r="6" spans="1:8">
      <c r="B6" s="2017" t="s">
        <v>388</v>
      </c>
      <c r="C6" s="2018">
        <v>2473</v>
      </c>
      <c r="D6" s="2019">
        <v>2410</v>
      </c>
      <c r="E6" s="2020">
        <v>2402</v>
      </c>
      <c r="F6" s="1417">
        <v>-8</v>
      </c>
      <c r="G6" s="1418">
        <v>-71</v>
      </c>
      <c r="H6" s="46"/>
    </row>
    <row r="7" spans="1:8" ht="15" thickBot="1">
      <c r="B7" s="2021" t="s">
        <v>389</v>
      </c>
      <c r="C7" s="2018">
        <v>10600</v>
      </c>
      <c r="D7" s="2019">
        <v>10417</v>
      </c>
      <c r="E7" s="2020">
        <v>10382</v>
      </c>
      <c r="F7" s="1419">
        <v>-35</v>
      </c>
      <c r="G7" s="1411">
        <v>-218</v>
      </c>
      <c r="H7" s="46"/>
    </row>
    <row r="8" spans="1:8" ht="15" thickBot="1">
      <c r="B8" s="2022" t="s">
        <v>390</v>
      </c>
      <c r="C8" s="2023">
        <v>13392</v>
      </c>
      <c r="D8" s="2024">
        <v>13145</v>
      </c>
      <c r="E8" s="2025">
        <v>13102</v>
      </c>
      <c r="F8" s="1420">
        <v>-43</v>
      </c>
      <c r="G8" s="1421">
        <v>-290</v>
      </c>
      <c r="H8" s="46"/>
    </row>
    <row r="9" spans="1:8">
      <c r="B9" s="46"/>
      <c r="C9" s="46"/>
      <c r="D9" s="46"/>
      <c r="E9" s="46"/>
      <c r="F9" s="46"/>
      <c r="G9" s="46"/>
      <c r="H9" s="46"/>
    </row>
    <row r="10" spans="1:8" ht="15" thickBot="1">
      <c r="B10" s="46"/>
      <c r="C10" s="46"/>
      <c r="D10" s="46"/>
      <c r="E10" s="46"/>
      <c r="F10" s="46"/>
      <c r="G10" s="46"/>
      <c r="H10" s="46"/>
    </row>
    <row r="11" spans="1:8" ht="15">
      <c r="B11" s="596" t="s">
        <v>608</v>
      </c>
      <c r="C11" s="2253" t="s">
        <v>122</v>
      </c>
      <c r="D11" s="2254"/>
      <c r="E11" s="2255"/>
      <c r="F11" s="2253" t="s">
        <v>386</v>
      </c>
      <c r="G11" s="2255"/>
      <c r="H11" s="46"/>
    </row>
    <row r="12" spans="1:8" ht="15" thickBot="1">
      <c r="B12" s="851" t="s">
        <v>607</v>
      </c>
      <c r="C12" s="690" t="str">
        <f>+C4</f>
        <v>Dic 24</v>
      </c>
      <c r="D12" s="546" t="str">
        <f>+D4</f>
        <v>Set 25</v>
      </c>
      <c r="E12" s="691" t="str">
        <f>+E4</f>
        <v>Dic 25</v>
      </c>
      <c r="F12" s="192" t="s">
        <v>44</v>
      </c>
      <c r="G12" s="193" t="s">
        <v>45</v>
      </c>
      <c r="H12" s="46"/>
    </row>
    <row r="13" spans="1:8" ht="15">
      <c r="B13" s="189" t="s">
        <v>606</v>
      </c>
      <c r="C13" s="1412">
        <v>648</v>
      </c>
      <c r="D13" s="1413">
        <v>646</v>
      </c>
      <c r="E13" s="1414">
        <v>644</v>
      </c>
      <c r="F13" s="1470">
        <v>-2</v>
      </c>
      <c r="G13" s="1471">
        <v>-4</v>
      </c>
      <c r="H13" s="46"/>
    </row>
    <row r="14" spans="1:8">
      <c r="B14" s="2017" t="s">
        <v>388</v>
      </c>
      <c r="C14" s="2018">
        <v>2787</v>
      </c>
      <c r="D14" s="2019">
        <v>4637</v>
      </c>
      <c r="E14" s="2020">
        <v>4903</v>
      </c>
      <c r="F14" s="2026">
        <v>266</v>
      </c>
      <c r="G14" s="2027">
        <v>596</v>
      </c>
      <c r="H14" s="904"/>
    </row>
    <row r="15" spans="1:8" ht="15" thickBot="1">
      <c r="B15" s="2021" t="s">
        <v>391</v>
      </c>
      <c r="C15" s="2018">
        <v>12434</v>
      </c>
      <c r="D15" s="2019">
        <v>10730</v>
      </c>
      <c r="E15" s="2020">
        <v>10698</v>
      </c>
      <c r="F15" s="2028">
        <v>-32</v>
      </c>
      <c r="G15" s="2029">
        <v>-216</v>
      </c>
      <c r="H15" s="904"/>
    </row>
    <row r="16" spans="1:8" ht="15" thickBot="1">
      <c r="B16" s="2022" t="s">
        <v>137</v>
      </c>
      <c r="C16" s="2023">
        <v>15869</v>
      </c>
      <c r="D16" s="2024">
        <v>16013</v>
      </c>
      <c r="E16" s="2025">
        <v>16245</v>
      </c>
      <c r="F16" s="2024">
        <v>232</v>
      </c>
      <c r="G16" s="2025">
        <v>376</v>
      </c>
      <c r="H16" s="904"/>
    </row>
    <row r="17" spans="2:8">
      <c r="B17" s="1639" t="s">
        <v>392</v>
      </c>
      <c r="C17" s="46"/>
      <c r="D17" s="46"/>
      <c r="E17" s="46"/>
      <c r="F17" s="46"/>
      <c r="G17" s="46"/>
      <c r="H17" s="46"/>
    </row>
    <row r="18" spans="2:8">
      <c r="B18" s="1639" t="s">
        <v>849</v>
      </c>
      <c r="C18" s="46"/>
      <c r="D18" s="46"/>
      <c r="E18" s="46"/>
      <c r="F18" s="46"/>
      <c r="G18" s="46"/>
      <c r="H18" s="46"/>
    </row>
    <row r="19" spans="2:8">
      <c r="B19" s="1705"/>
      <c r="C19" s="46"/>
      <c r="D19" s="46"/>
      <c r="E19" s="46"/>
      <c r="F19" s="46"/>
      <c r="G19" s="46"/>
      <c r="H19" s="46"/>
    </row>
    <row r="20" spans="2:8">
      <c r="B20" s="46"/>
      <c r="C20" s="46"/>
      <c r="D20" s="46"/>
      <c r="E20" s="46"/>
      <c r="F20" s="46"/>
      <c r="G20" s="46"/>
      <c r="H20" s="46"/>
    </row>
    <row r="21" spans="2:8">
      <c r="B21" s="153"/>
      <c r="C21" s="194"/>
      <c r="D21" s="194"/>
      <c r="E21" s="194"/>
      <c r="F21" s="46"/>
      <c r="G21" s="46"/>
      <c r="H21" s="46"/>
    </row>
    <row r="26" spans="2:8" ht="15">
      <c r="B26" s="79"/>
    </row>
    <row r="30" spans="2:8">
      <c r="C30" s="78"/>
      <c r="D30" s="78"/>
      <c r="E30" s="78"/>
    </row>
    <row r="31" spans="2:8">
      <c r="C31" s="78"/>
      <c r="D31" s="78"/>
      <c r="E31" s="78"/>
    </row>
    <row r="32" spans="2:8">
      <c r="C32" s="78"/>
      <c r="D32" s="78"/>
      <c r="E32" s="78"/>
    </row>
    <row r="34" spans="3:5">
      <c r="C34" s="78"/>
      <c r="D34" s="78"/>
      <c r="E34" s="78"/>
    </row>
  </sheetData>
  <mergeCells count="4">
    <mergeCell ref="C3:E3"/>
    <mergeCell ref="F3:G3"/>
    <mergeCell ref="C11:E11"/>
    <mergeCell ref="F11:G11"/>
  </mergeCells>
  <hyperlinks>
    <hyperlink ref="A1" location="'Anexos &gt;&gt;'!A1" display="Volver al índice anexos" xr:uid="{2DE56169-3141-4974-B522-6E292750D98C}"/>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Z87"/>
  <sheetViews>
    <sheetView showGridLines="0" zoomScale="54" zoomScaleNormal="54" workbookViewId="0">
      <selection activeCell="H29" sqref="H29"/>
    </sheetView>
  </sheetViews>
  <sheetFormatPr baseColWidth="10" defaultColWidth="11.42578125" defaultRowHeight="14.25"/>
  <cols>
    <col min="1" max="1" width="11.42578125" style="40"/>
    <col min="2" max="2" width="4.28515625" style="40" customWidth="1"/>
    <col min="3" max="3" width="2.7109375" style="40" customWidth="1"/>
    <col min="4" max="4" width="1.42578125" style="40" customWidth="1"/>
    <col min="5" max="5" width="1.5703125" style="40" customWidth="1"/>
    <col min="6" max="6" width="62.7109375" style="40" customWidth="1"/>
    <col min="7" max="7" width="14.28515625" style="40" bestFit="1" customWidth="1"/>
    <col min="8" max="8" width="14.42578125" style="40" bestFit="1" customWidth="1"/>
    <col min="9" max="9" width="16.5703125" style="40" customWidth="1"/>
    <col min="10" max="10" width="8.28515625" style="40" bestFit="1" customWidth="1"/>
    <col min="11" max="11" width="8.42578125" style="40" bestFit="1" customWidth="1"/>
    <col min="12" max="12" width="1.7109375" style="40" customWidth="1"/>
    <col min="13" max="13" width="12.42578125" style="40" customWidth="1"/>
    <col min="14" max="14" width="5.42578125" style="40" customWidth="1"/>
    <col min="15" max="15" width="15.28515625" style="40" customWidth="1"/>
    <col min="16" max="16" width="4.5703125" style="40" customWidth="1"/>
    <col min="17" max="17" width="15.7109375" style="40" bestFit="1" customWidth="1"/>
    <col min="18" max="18" width="32.5703125" style="40" customWidth="1"/>
    <col min="19" max="19" width="11.28515625" style="40" bestFit="1" customWidth="1"/>
    <col min="20" max="20" width="12.7109375" style="40" bestFit="1" customWidth="1"/>
    <col min="21" max="21" width="11.5703125" style="40" bestFit="1" customWidth="1"/>
    <col min="22" max="22" width="12.7109375" style="40" bestFit="1" customWidth="1"/>
    <col min="23" max="23" width="12.7109375" style="40" customWidth="1"/>
    <col min="24" max="25" width="11.42578125" style="40"/>
    <col min="26" max="26" width="17.5703125" style="40" bestFit="1" customWidth="1"/>
    <col min="27" max="16384" width="11.42578125" style="40"/>
  </cols>
  <sheetData>
    <row r="1" spans="1:26" ht="15">
      <c r="A1" s="132" t="s">
        <v>902</v>
      </c>
    </row>
    <row r="2" spans="1:26" s="42" customFormat="1" ht="15">
      <c r="B2"/>
      <c r="C2"/>
      <c r="D2" s="46"/>
      <c r="E2" s="46"/>
      <c r="F2" s="46"/>
      <c r="G2" s="46"/>
      <c r="H2" s="46"/>
      <c r="I2" s="46"/>
      <c r="J2" s="46"/>
      <c r="K2" s="46"/>
      <c r="L2"/>
      <c r="M2"/>
      <c r="N2"/>
      <c r="O2"/>
      <c r="P2"/>
      <c r="Q2"/>
      <c r="R2"/>
      <c r="S2"/>
      <c r="T2"/>
      <c r="U2"/>
      <c r="V2"/>
      <c r="W2"/>
    </row>
    <row r="3" spans="1:26" s="42" customFormat="1" ht="15">
      <c r="B3" s="95"/>
      <c r="D3" s="2260" t="s">
        <v>393</v>
      </c>
      <c r="E3" s="2260"/>
      <c r="F3" s="2260"/>
      <c r="G3" s="2260"/>
      <c r="H3" s="2260"/>
      <c r="I3" s="2260"/>
      <c r="J3" s="2260"/>
      <c r="K3" s="2260"/>
      <c r="N3"/>
      <c r="O3" s="46"/>
      <c r="P3" s="2262" t="s">
        <v>393</v>
      </c>
      <c r="Q3" s="2262"/>
      <c r="R3" s="2262"/>
      <c r="S3" s="2262"/>
      <c r="T3" s="2262"/>
      <c r="U3" s="2262"/>
      <c r="V3" s="2262"/>
      <c r="W3" s="2262"/>
      <c r="X3" s="58"/>
    </row>
    <row r="4" spans="1:26" s="42" customFormat="1" ht="15">
      <c r="B4" s="95"/>
      <c r="D4" s="2260" t="s">
        <v>394</v>
      </c>
      <c r="E4" s="2260"/>
      <c r="F4" s="2260"/>
      <c r="G4" s="2260"/>
      <c r="H4" s="2260"/>
      <c r="I4" s="2260"/>
      <c r="J4" s="2260"/>
      <c r="K4" s="2260"/>
      <c r="N4"/>
      <c r="O4" s="46"/>
      <c r="P4" s="2262" t="s">
        <v>395</v>
      </c>
      <c r="Q4" s="2262"/>
      <c r="R4" s="2262"/>
      <c r="S4" s="2262"/>
      <c r="T4" s="2262"/>
      <c r="U4" s="2262"/>
      <c r="V4" s="2262"/>
      <c r="W4" s="2262"/>
      <c r="X4" s="58"/>
    </row>
    <row r="5" spans="1:26" s="42" customFormat="1" ht="15">
      <c r="A5" s="96"/>
      <c r="B5" s="95"/>
      <c r="D5" s="2260" t="s">
        <v>396</v>
      </c>
      <c r="E5" s="2260"/>
      <c r="F5" s="2260"/>
      <c r="G5" s="2260"/>
      <c r="H5" s="2260"/>
      <c r="I5" s="2260"/>
      <c r="J5" s="2260"/>
      <c r="K5" s="2260"/>
      <c r="N5"/>
      <c r="O5" s="46"/>
      <c r="P5" s="2262" t="s">
        <v>397</v>
      </c>
      <c r="Q5" s="2262"/>
      <c r="R5" s="2262"/>
      <c r="S5" s="2262"/>
      <c r="T5" s="2262"/>
      <c r="U5" s="2262"/>
      <c r="V5" s="2262"/>
      <c r="W5" s="2262"/>
      <c r="X5" s="58"/>
    </row>
    <row r="6" spans="1:26" ht="15.75" thickBot="1">
      <c r="A6" s="97"/>
      <c r="B6" s="95"/>
      <c r="D6" s="108"/>
      <c r="E6" s="108"/>
      <c r="F6" s="108"/>
      <c r="G6" s="196"/>
      <c r="H6" s="196"/>
      <c r="I6" s="196"/>
      <c r="J6" s="196"/>
      <c r="K6" s="196"/>
      <c r="N6"/>
      <c r="O6" s="46"/>
      <c r="P6" s="260"/>
      <c r="Q6" s="260"/>
      <c r="R6" s="260"/>
      <c r="S6" s="568"/>
      <c r="T6" s="568"/>
      <c r="U6" s="568"/>
      <c r="V6" s="261"/>
      <c r="W6" s="261"/>
      <c r="X6" s="46"/>
    </row>
    <row r="7" spans="1:26" ht="15">
      <c r="A7" s="97"/>
      <c r="B7" s="95"/>
      <c r="D7" s="475"/>
      <c r="E7" s="476"/>
      <c r="F7" s="477"/>
      <c r="G7" s="2264" t="s">
        <v>122</v>
      </c>
      <c r="H7" s="2265"/>
      <c r="I7" s="2266"/>
      <c r="J7" s="2120" t="s">
        <v>42</v>
      </c>
      <c r="K7" s="2121"/>
      <c r="N7"/>
      <c r="O7" s="46"/>
      <c r="P7" s="475"/>
      <c r="Q7" s="476"/>
      <c r="R7" s="477"/>
      <c r="S7" s="2132" t="s">
        <v>41</v>
      </c>
      <c r="T7" s="2133"/>
      <c r="U7" s="2134"/>
      <c r="V7" s="2133" t="s">
        <v>42</v>
      </c>
      <c r="W7" s="2134"/>
      <c r="X7" s="2272" t="s">
        <v>60</v>
      </c>
      <c r="Y7" s="2272"/>
      <c r="Z7" s="1259" t="s">
        <v>720</v>
      </c>
    </row>
    <row r="8" spans="1:26" ht="15.75" thickBot="1">
      <c r="A8" s="97"/>
      <c r="B8" s="107"/>
      <c r="C8" s="2074"/>
      <c r="D8" s="2267"/>
      <c r="E8" s="2268"/>
      <c r="F8" s="2269"/>
      <c r="G8" s="876" t="s">
        <v>876</v>
      </c>
      <c r="H8" s="1841" t="s">
        <v>809</v>
      </c>
      <c r="I8" s="878" t="s">
        <v>877</v>
      </c>
      <c r="J8" s="98" t="s">
        <v>44</v>
      </c>
      <c r="K8" s="99" t="s">
        <v>45</v>
      </c>
      <c r="N8"/>
      <c r="O8" s="46"/>
      <c r="P8" s="2276"/>
      <c r="Q8" s="2277"/>
      <c r="R8" s="2278"/>
      <c r="S8" s="876" t="s">
        <v>874</v>
      </c>
      <c r="T8" s="877" t="s">
        <v>811</v>
      </c>
      <c r="U8" s="878" t="s">
        <v>875</v>
      </c>
      <c r="V8" s="478" t="s">
        <v>44</v>
      </c>
      <c r="W8" s="91" t="s">
        <v>45</v>
      </c>
      <c r="X8" s="1260" t="s">
        <v>725</v>
      </c>
      <c r="Y8" s="1260" t="s">
        <v>726</v>
      </c>
      <c r="Z8" s="1261" t="str">
        <f>Y8&amp;" / "&amp;X8</f>
        <v>2025 / 2024</v>
      </c>
    </row>
    <row r="9" spans="1:26" ht="14.65" customHeight="1">
      <c r="A9" s="97"/>
      <c r="B9" s="95"/>
      <c r="D9" s="2270" t="s">
        <v>398</v>
      </c>
      <c r="E9" s="2271"/>
      <c r="F9" s="2271"/>
      <c r="G9" s="547"/>
      <c r="H9" s="548"/>
      <c r="I9" s="1101"/>
      <c r="J9" s="520"/>
      <c r="K9" s="521"/>
      <c r="N9"/>
      <c r="O9" s="46"/>
      <c r="P9" s="479" t="s">
        <v>62</v>
      </c>
      <c r="Q9" s="480"/>
      <c r="R9" s="481"/>
      <c r="S9" s="482"/>
      <c r="T9" s="474"/>
      <c r="U9" s="474"/>
      <c r="V9" s="483"/>
      <c r="W9" s="484"/>
      <c r="X9" s="474"/>
      <c r="Y9" s="474"/>
      <c r="Z9" s="1262"/>
    </row>
    <row r="10" spans="1:26" ht="16.350000000000001" customHeight="1">
      <c r="A10" s="97"/>
      <c r="B10" s="95"/>
      <c r="D10" s="100" t="s">
        <v>160</v>
      </c>
      <c r="E10" s="549"/>
      <c r="F10" s="102"/>
      <c r="G10" s="45"/>
      <c r="H10" s="43"/>
      <c r="I10" s="256"/>
      <c r="J10" s="384"/>
      <c r="K10" s="385"/>
      <c r="N10"/>
      <c r="O10" s="46"/>
      <c r="P10" s="262"/>
      <c r="Q10" s="103" t="s">
        <v>170</v>
      </c>
      <c r="R10" s="263"/>
      <c r="S10" s="284">
        <v>5012121</v>
      </c>
      <c r="T10" s="792">
        <v>4987693</v>
      </c>
      <c r="U10" s="793">
        <v>5125394</v>
      </c>
      <c r="V10" s="804">
        <v>2.7608154712008136E-2</v>
      </c>
      <c r="W10" s="799">
        <v>2.2599813532035638E-2</v>
      </c>
      <c r="X10" s="792">
        <v>19869256</v>
      </c>
      <c r="Y10" s="793">
        <v>19930169</v>
      </c>
      <c r="Z10" s="1263">
        <v>3.065691035436858E-3</v>
      </c>
    </row>
    <row r="11" spans="1:26" ht="14.65" customHeight="1">
      <c r="A11" s="97"/>
      <c r="B11" s="195"/>
      <c r="D11" s="101"/>
      <c r="E11" s="550" t="s">
        <v>399</v>
      </c>
      <c r="F11" s="102"/>
      <c r="G11" s="284">
        <v>7535259</v>
      </c>
      <c r="H11" s="288">
        <v>7237295</v>
      </c>
      <c r="I11" s="793">
        <v>7649640</v>
      </c>
      <c r="J11" s="798">
        <v>5.697501621807595E-2</v>
      </c>
      <c r="K11" s="799">
        <v>1.5179438424080711E-2</v>
      </c>
      <c r="N11"/>
      <c r="O11" s="46"/>
      <c r="P11" s="264"/>
      <c r="Q11" s="485" t="s">
        <v>176</v>
      </c>
      <c r="R11" s="265"/>
      <c r="S11" s="284">
        <v>-1382327</v>
      </c>
      <c r="T11" s="792">
        <v>-1299864</v>
      </c>
      <c r="U11" s="793">
        <v>-1284127</v>
      </c>
      <c r="V11" s="804">
        <v>-1.2106651157351846E-2</v>
      </c>
      <c r="W11" s="799">
        <v>-7.1039630999032793E-2</v>
      </c>
      <c r="X11" s="792">
        <v>-5754125</v>
      </c>
      <c r="Y11" s="793">
        <v>-5213690</v>
      </c>
      <c r="Z11" s="1263">
        <v>-9.3921317315838637E-2</v>
      </c>
    </row>
    <row r="12" spans="1:26" ht="15">
      <c r="A12" s="97"/>
      <c r="B12" s="195"/>
      <c r="D12" s="101"/>
      <c r="E12" s="550" t="s">
        <v>400</v>
      </c>
      <c r="F12" s="102"/>
      <c r="G12" s="284">
        <v>40119937</v>
      </c>
      <c r="H12" s="288">
        <v>35862184</v>
      </c>
      <c r="I12" s="793">
        <v>41394817</v>
      </c>
      <c r="J12" s="798">
        <v>0.15427484840298628</v>
      </c>
      <c r="K12" s="799">
        <v>3.1776719888667822E-2</v>
      </c>
      <c r="N12"/>
      <c r="O12" s="46"/>
      <c r="P12" s="262"/>
      <c r="Q12" s="219" t="s">
        <v>62</v>
      </c>
      <c r="R12" s="266"/>
      <c r="S12" s="285">
        <v>3629794</v>
      </c>
      <c r="T12" s="794">
        <v>3687829</v>
      </c>
      <c r="U12" s="795">
        <v>3841267</v>
      </c>
      <c r="V12" s="805">
        <v>4.1606592930420579E-2</v>
      </c>
      <c r="W12" s="801">
        <v>5.826033102705002E-2</v>
      </c>
      <c r="X12" s="794">
        <v>14115131</v>
      </c>
      <c r="Y12" s="795">
        <v>14716479</v>
      </c>
      <c r="Z12" s="1264">
        <v>4.2603076089056488E-2</v>
      </c>
    </row>
    <row r="13" spans="1:26" ht="15">
      <c r="A13" s="97"/>
      <c r="B13" s="195"/>
      <c r="D13" s="2259" t="s">
        <v>401</v>
      </c>
      <c r="E13" s="2260"/>
      <c r="F13" s="2260"/>
      <c r="G13" s="285">
        <v>47655196</v>
      </c>
      <c r="H13" s="1521">
        <v>43099479</v>
      </c>
      <c r="I13" s="795">
        <v>49044457</v>
      </c>
      <c r="J13" s="800">
        <v>0.13793619175767763</v>
      </c>
      <c r="K13" s="801">
        <v>2.9152350983930483E-2</v>
      </c>
      <c r="N13"/>
      <c r="O13" s="46"/>
      <c r="P13" s="264" t="s">
        <v>63</v>
      </c>
      <c r="Q13" s="486"/>
      <c r="R13" s="267"/>
      <c r="S13" s="284">
        <v>-857694</v>
      </c>
      <c r="T13" s="792">
        <v>-720445</v>
      </c>
      <c r="U13" s="793">
        <v>-773311</v>
      </c>
      <c r="V13" s="804">
        <v>7.3379647301320711E-2</v>
      </c>
      <c r="W13" s="799">
        <v>-9.8383572696089744E-2</v>
      </c>
      <c r="X13" s="792">
        <v>-3943301</v>
      </c>
      <c r="Y13" s="793">
        <v>-2873454</v>
      </c>
      <c r="Z13" s="1263">
        <v>-0.27130746549654716</v>
      </c>
    </row>
    <row r="14" spans="1:26" ht="15">
      <c r="A14" s="97"/>
      <c r="B14" s="195"/>
      <c r="D14" s="101"/>
      <c r="E14" s="102"/>
      <c r="F14" s="102"/>
      <c r="G14" s="284"/>
      <c r="H14" s="288"/>
      <c r="I14" s="793"/>
      <c r="J14" s="798"/>
      <c r="K14" s="799"/>
      <c r="N14"/>
      <c r="O14" s="46"/>
      <c r="P14" s="264" t="s">
        <v>226</v>
      </c>
      <c r="Q14" s="486"/>
      <c r="R14" s="267"/>
      <c r="S14" s="284">
        <v>114398</v>
      </c>
      <c r="T14" s="792">
        <v>117527</v>
      </c>
      <c r="U14" s="793">
        <v>127025</v>
      </c>
      <c r="V14" s="804">
        <v>8.0815472189369256E-2</v>
      </c>
      <c r="W14" s="799">
        <v>0.11037780380775887</v>
      </c>
      <c r="X14" s="792">
        <v>423854</v>
      </c>
      <c r="Y14" s="793">
        <v>467198</v>
      </c>
      <c r="Z14" s="1263">
        <v>0.10226162782467547</v>
      </c>
    </row>
    <row r="15" spans="1:26" ht="28.9" customHeight="1">
      <c r="A15" s="97"/>
      <c r="B15" s="195"/>
      <c r="D15" s="847" t="s">
        <v>402</v>
      </c>
      <c r="E15" s="102"/>
      <c r="F15" s="102"/>
      <c r="G15" s="284">
        <v>1033177</v>
      </c>
      <c r="H15" s="288">
        <v>3404639</v>
      </c>
      <c r="I15" s="793">
        <v>2177200</v>
      </c>
      <c r="J15" s="798">
        <v>-0.36051957344082586</v>
      </c>
      <c r="K15" s="799">
        <v>1.1072865539980081</v>
      </c>
      <c r="N15"/>
      <c r="O15" s="46"/>
      <c r="P15" s="2279" t="s">
        <v>403</v>
      </c>
      <c r="Q15" s="2280"/>
      <c r="R15" s="2281"/>
      <c r="S15" s="285">
        <v>-743296</v>
      </c>
      <c r="T15" s="794">
        <v>-602918</v>
      </c>
      <c r="U15" s="795">
        <v>-646286</v>
      </c>
      <c r="V15" s="805">
        <v>7.1930179560072846E-2</v>
      </c>
      <c r="W15" s="801">
        <v>-0.13051328138453591</v>
      </c>
      <c r="X15" s="794">
        <v>-3519447</v>
      </c>
      <c r="Y15" s="795">
        <v>-2406256</v>
      </c>
      <c r="Z15" s="1264">
        <v>-0.31629713418045508</v>
      </c>
    </row>
    <row r="16" spans="1:26" ht="27.4" customHeight="1">
      <c r="A16" s="97"/>
      <c r="B16" s="195"/>
      <c r="D16" s="847" t="s">
        <v>404</v>
      </c>
      <c r="E16" s="102"/>
      <c r="F16" s="102"/>
      <c r="G16" s="284">
        <v>4715343</v>
      </c>
      <c r="H16" s="288">
        <v>4356311</v>
      </c>
      <c r="I16" s="793">
        <v>4957236</v>
      </c>
      <c r="J16" s="798">
        <v>0.13794354902576975</v>
      </c>
      <c r="K16" s="799">
        <v>5.1299131367537845E-2</v>
      </c>
      <c r="N16"/>
      <c r="O16" s="46"/>
      <c r="P16" s="2273" t="s">
        <v>64</v>
      </c>
      <c r="Q16" s="2274"/>
      <c r="R16" s="2275"/>
      <c r="S16" s="285">
        <v>2886498</v>
      </c>
      <c r="T16" s="794">
        <v>3084911</v>
      </c>
      <c r="U16" s="795">
        <v>3194981</v>
      </c>
      <c r="V16" s="805">
        <v>3.5680121727985022E-2</v>
      </c>
      <c r="W16" s="801">
        <v>0.10687102502755935</v>
      </c>
      <c r="X16" s="794">
        <v>10595684</v>
      </c>
      <c r="Y16" s="795">
        <v>12310223</v>
      </c>
      <c r="Z16" s="1264">
        <v>0.16181484838543694</v>
      </c>
    </row>
    <row r="17" spans="1:26" ht="15">
      <c r="A17" s="97"/>
      <c r="B17" s="195"/>
      <c r="D17" s="101" t="s">
        <v>405</v>
      </c>
      <c r="E17" s="102"/>
      <c r="F17" s="102"/>
      <c r="G17" s="284">
        <v>40142638</v>
      </c>
      <c r="H17" s="288">
        <v>38005522</v>
      </c>
      <c r="I17" s="793">
        <v>39034049</v>
      </c>
      <c r="J17" s="798">
        <v>2.7062567381655751E-2</v>
      </c>
      <c r="K17" s="799">
        <v>-2.7616246844564624E-2</v>
      </c>
      <c r="N17"/>
      <c r="O17" s="46"/>
      <c r="P17" s="2273"/>
      <c r="Q17" s="2274"/>
      <c r="R17" s="2275"/>
      <c r="S17" s="284"/>
      <c r="T17" s="792"/>
      <c r="U17" s="793"/>
      <c r="V17" s="804"/>
      <c r="W17" s="799"/>
      <c r="X17" s="792"/>
      <c r="Y17" s="793"/>
      <c r="Z17" s="1263"/>
    </row>
    <row r="18" spans="1:26" ht="15">
      <c r="A18" s="97"/>
      <c r="B18" s="195"/>
      <c r="D18" s="101" t="s">
        <v>406</v>
      </c>
      <c r="E18" s="102"/>
      <c r="F18" s="102"/>
      <c r="G18" s="284">
        <v>8967877</v>
      </c>
      <c r="H18" s="288">
        <v>8824746</v>
      </c>
      <c r="I18" s="793">
        <v>8813657</v>
      </c>
      <c r="J18" s="798">
        <v>-1.2565800760724445E-3</v>
      </c>
      <c r="K18" s="799">
        <v>-1.7196935238964584E-2</v>
      </c>
      <c r="N18"/>
      <c r="O18" s="46"/>
      <c r="P18" s="262" t="s">
        <v>65</v>
      </c>
      <c r="Q18" s="43"/>
      <c r="R18" s="256"/>
      <c r="S18" s="284"/>
      <c r="T18" s="792"/>
      <c r="U18" s="793"/>
      <c r="V18" s="804"/>
      <c r="W18" s="799"/>
      <c r="X18" s="792"/>
      <c r="Y18" s="793"/>
      <c r="Z18" s="1263"/>
    </row>
    <row r="19" spans="1:26" ht="15">
      <c r="A19" s="97"/>
      <c r="B19" s="195"/>
      <c r="D19" s="101"/>
      <c r="E19" s="102"/>
      <c r="F19" s="102"/>
      <c r="G19" s="284"/>
      <c r="H19" s="288"/>
      <c r="I19" s="793"/>
      <c r="J19" s="798"/>
      <c r="K19" s="799"/>
      <c r="N19"/>
      <c r="O19" s="46"/>
      <c r="P19" s="45"/>
      <c r="Q19" s="43" t="s">
        <v>238</v>
      </c>
      <c r="R19" s="256"/>
      <c r="S19" s="284">
        <v>973339</v>
      </c>
      <c r="T19" s="792">
        <v>1063032</v>
      </c>
      <c r="U19" s="793">
        <v>1118110</v>
      </c>
      <c r="V19" s="804">
        <v>5.1812174986265704E-2</v>
      </c>
      <c r="W19" s="799">
        <v>0.14873646283566158</v>
      </c>
      <c r="X19" s="792">
        <v>3759950</v>
      </c>
      <c r="Y19" s="793">
        <v>4199719</v>
      </c>
      <c r="Z19" s="1263">
        <v>0.11696139576324154</v>
      </c>
    </row>
    <row r="20" spans="1:26" ht="15">
      <c r="A20" s="97"/>
      <c r="B20" s="195"/>
      <c r="D20" s="101" t="s">
        <v>31</v>
      </c>
      <c r="E20" s="550"/>
      <c r="F20" s="102"/>
      <c r="G20" s="284">
        <v>145732273</v>
      </c>
      <c r="H20" s="288">
        <v>144752254</v>
      </c>
      <c r="I20" s="793">
        <v>149984954</v>
      </c>
      <c r="J20" s="798">
        <v>3.614935073826208E-2</v>
      </c>
      <c r="K20" s="799">
        <v>2.9181463463484165E-2</v>
      </c>
      <c r="N20"/>
      <c r="O20" s="46"/>
      <c r="P20" s="45"/>
      <c r="Q20" s="43" t="s">
        <v>407</v>
      </c>
      <c r="R20" s="256"/>
      <c r="S20" s="284">
        <v>385230</v>
      </c>
      <c r="T20" s="792">
        <v>394572</v>
      </c>
      <c r="U20" s="793">
        <v>426916</v>
      </c>
      <c r="V20" s="804">
        <v>8.1972364992954391E-2</v>
      </c>
      <c r="W20" s="799">
        <v>0.10821067933442359</v>
      </c>
      <c r="X20" s="792">
        <v>1359805</v>
      </c>
      <c r="Y20" s="793">
        <v>1542318</v>
      </c>
      <c r="Z20" s="1263">
        <v>0.1342199800706719</v>
      </c>
    </row>
    <row r="21" spans="1:26" ht="15">
      <c r="A21" s="97"/>
      <c r="B21" s="195"/>
      <c r="D21" s="101"/>
      <c r="E21" s="550" t="s">
        <v>408</v>
      </c>
      <c r="F21" s="102"/>
      <c r="G21" s="284">
        <v>140309061</v>
      </c>
      <c r="H21" s="288">
        <v>139798951</v>
      </c>
      <c r="I21" s="793">
        <v>145171418</v>
      </c>
      <c r="J21" s="798">
        <v>3.8429952167523776E-2</v>
      </c>
      <c r="K21" s="799">
        <v>3.4654618635071618E-2</v>
      </c>
      <c r="N21"/>
      <c r="O21" s="46"/>
      <c r="P21" s="45"/>
      <c r="Q21" s="43" t="s">
        <v>409</v>
      </c>
      <c r="R21" s="256"/>
      <c r="S21" s="284">
        <v>-47377</v>
      </c>
      <c r="T21" s="792">
        <v>111977</v>
      </c>
      <c r="U21" s="793">
        <v>96280</v>
      </c>
      <c r="V21" s="804">
        <v>-0.14018057279619922</v>
      </c>
      <c r="W21" s="799">
        <v>-3.0322097220170123</v>
      </c>
      <c r="X21" s="792">
        <v>227112</v>
      </c>
      <c r="Y21" s="793">
        <v>359282</v>
      </c>
      <c r="Z21" s="1263">
        <v>0.5819595618021064</v>
      </c>
    </row>
    <row r="22" spans="1:26" ht="13.35" customHeight="1">
      <c r="A22" s="97"/>
      <c r="B22" s="195"/>
      <c r="D22" s="101"/>
      <c r="E22" s="550" t="s">
        <v>410</v>
      </c>
      <c r="F22" s="102"/>
      <c r="G22" s="284">
        <v>5423212</v>
      </c>
      <c r="H22" s="288">
        <v>4953303</v>
      </c>
      <c r="I22" s="793">
        <v>4813536</v>
      </c>
      <c r="J22" s="798">
        <v>-2.821692918846273E-2</v>
      </c>
      <c r="K22" s="799">
        <v>-0.11241972469451683</v>
      </c>
      <c r="N22"/>
      <c r="O22" s="46"/>
      <c r="P22" s="45"/>
      <c r="Q22" s="43" t="s">
        <v>411</v>
      </c>
      <c r="R22" s="256"/>
      <c r="S22" s="284">
        <v>38560</v>
      </c>
      <c r="T22" s="792">
        <v>5192</v>
      </c>
      <c r="U22" s="793">
        <v>5588</v>
      </c>
      <c r="V22" s="804">
        <v>7.6271186440677971E-2</v>
      </c>
      <c r="W22" s="799">
        <v>-0.85508298755186718</v>
      </c>
      <c r="X22" s="792">
        <v>135183</v>
      </c>
      <c r="Y22" s="793">
        <v>41404</v>
      </c>
      <c r="Z22" s="1263">
        <v>-0.69371888477101407</v>
      </c>
    </row>
    <row r="23" spans="1:26" ht="15">
      <c r="A23" s="97"/>
      <c r="B23" s="195"/>
      <c r="D23" s="101"/>
      <c r="E23" s="102" t="s">
        <v>412</v>
      </c>
      <c r="F23" s="102"/>
      <c r="G23" s="284">
        <v>-7994977</v>
      </c>
      <c r="H23" s="288">
        <v>-7674040</v>
      </c>
      <c r="I23" s="793">
        <v>-7669950</v>
      </c>
      <c r="J23" s="798">
        <v>-5.3296568691328162E-4</v>
      </c>
      <c r="K23" s="799">
        <v>-4.0653900567819021E-2</v>
      </c>
      <c r="N23"/>
      <c r="O23" s="46"/>
      <c r="P23" s="45"/>
      <c r="Q23" s="43" t="s">
        <v>413</v>
      </c>
      <c r="R23" s="256"/>
      <c r="S23" s="284">
        <v>77962</v>
      </c>
      <c r="T23" s="792">
        <v>244</v>
      </c>
      <c r="U23" s="793">
        <v>11756</v>
      </c>
      <c r="V23" s="804">
        <v>47.180327868852459</v>
      </c>
      <c r="W23" s="799">
        <v>-0.84920858879967165</v>
      </c>
      <c r="X23" s="792">
        <v>156195</v>
      </c>
      <c r="Y23" s="793">
        <v>51917</v>
      </c>
      <c r="Z23" s="1263">
        <v>-0.66761420019846984</v>
      </c>
    </row>
    <row r="24" spans="1:26" ht="15">
      <c r="A24" s="97"/>
      <c r="B24" s="195"/>
      <c r="D24" s="101" t="s">
        <v>414</v>
      </c>
      <c r="E24" s="102"/>
      <c r="F24" s="102"/>
      <c r="G24" s="284">
        <v>137737296</v>
      </c>
      <c r="H24" s="288">
        <v>137078214</v>
      </c>
      <c r="I24" s="793">
        <v>142315004</v>
      </c>
      <c r="J24" s="798">
        <v>3.8202934275172275E-2</v>
      </c>
      <c r="K24" s="799">
        <v>3.323506510538729E-2</v>
      </c>
      <c r="N24"/>
      <c r="O24" s="46"/>
      <c r="P24" s="45"/>
      <c r="Q24" s="43" t="s">
        <v>415</v>
      </c>
      <c r="R24" s="256"/>
      <c r="S24" s="284">
        <v>-21365</v>
      </c>
      <c r="T24" s="792">
        <v>7518</v>
      </c>
      <c r="U24" s="793">
        <v>8319</v>
      </c>
      <c r="V24" s="804">
        <v>0.10654429369513169</v>
      </c>
      <c r="W24" s="799">
        <v>-1.3893751462672594</v>
      </c>
      <c r="X24" s="792">
        <v>-41058</v>
      </c>
      <c r="Y24" s="793">
        <v>41991</v>
      </c>
      <c r="Z24" s="1263">
        <v>-2.0227239514832678</v>
      </c>
    </row>
    <row r="25" spans="1:26" ht="14.65" customHeight="1">
      <c r="A25" s="97"/>
      <c r="B25" s="195"/>
      <c r="D25" s="101"/>
      <c r="E25" s="102"/>
      <c r="F25" s="102"/>
      <c r="G25" s="284"/>
      <c r="H25" s="288"/>
      <c r="I25" s="793"/>
      <c r="J25" s="798"/>
      <c r="K25" s="799"/>
      <c r="N25"/>
      <c r="O25" s="46"/>
      <c r="P25" s="45"/>
      <c r="Q25" s="103" t="s">
        <v>211</v>
      </c>
      <c r="R25" s="256"/>
      <c r="S25" s="284">
        <v>176384</v>
      </c>
      <c r="T25" s="792">
        <v>71656</v>
      </c>
      <c r="U25" s="793">
        <v>132530</v>
      </c>
      <c r="V25" s="804">
        <v>0.84953109299988838</v>
      </c>
      <c r="W25" s="799">
        <v>-0.24862799346879536</v>
      </c>
      <c r="X25" s="792">
        <v>514779</v>
      </c>
      <c r="Y25" s="793">
        <v>584648</v>
      </c>
      <c r="Z25" s="1263">
        <v>0.13572620483741568</v>
      </c>
    </row>
    <row r="26" spans="1:26" ht="15">
      <c r="A26" s="97"/>
      <c r="B26" s="195"/>
      <c r="D26" s="101" t="s">
        <v>416</v>
      </c>
      <c r="E26" s="102"/>
      <c r="F26" s="102"/>
      <c r="G26" s="284">
        <v>932734</v>
      </c>
      <c r="H26" s="288">
        <v>956885</v>
      </c>
      <c r="I26" s="793">
        <v>992429</v>
      </c>
      <c r="J26" s="798">
        <v>3.7145529504590415E-2</v>
      </c>
      <c r="K26" s="799">
        <v>6.4000025730808568E-2</v>
      </c>
      <c r="N26"/>
      <c r="O26" s="46"/>
      <c r="P26" s="258"/>
      <c r="Q26" s="487" t="s">
        <v>417</v>
      </c>
      <c r="R26" s="259"/>
      <c r="S26" s="285">
        <v>1582733</v>
      </c>
      <c r="T26" s="794">
        <v>1654191</v>
      </c>
      <c r="U26" s="795">
        <v>1799499</v>
      </c>
      <c r="V26" s="805">
        <v>8.7842335014517672E-2</v>
      </c>
      <c r="W26" s="801">
        <v>0.1369567703459775</v>
      </c>
      <c r="X26" s="794">
        <v>6111966</v>
      </c>
      <c r="Y26" s="795">
        <v>6821279</v>
      </c>
      <c r="Z26" s="1264">
        <v>0.11605316521721488</v>
      </c>
    </row>
    <row r="27" spans="1:26" ht="15">
      <c r="A27" s="97"/>
      <c r="B27" s="195"/>
      <c r="D27" s="101" t="s">
        <v>418</v>
      </c>
      <c r="E27" s="102"/>
      <c r="F27" s="102"/>
      <c r="G27" s="284">
        <v>1841147</v>
      </c>
      <c r="H27" s="288">
        <v>2725302</v>
      </c>
      <c r="I27" s="793">
        <v>2672458</v>
      </c>
      <c r="J27" s="798">
        <v>-1.9390144651858766E-2</v>
      </c>
      <c r="K27" s="799">
        <v>0.4515179939461651</v>
      </c>
      <c r="N27"/>
      <c r="O27" s="46"/>
      <c r="P27" s="258" t="s">
        <v>66</v>
      </c>
      <c r="Q27" s="43"/>
      <c r="R27" s="256"/>
      <c r="S27" s="284"/>
      <c r="T27" s="792"/>
      <c r="U27" s="793"/>
      <c r="V27" s="804"/>
      <c r="W27" s="799"/>
      <c r="X27" s="792"/>
      <c r="Y27" s="793"/>
      <c r="Z27" s="1263"/>
    </row>
    <row r="28" spans="1:26" ht="15">
      <c r="A28" s="97"/>
      <c r="B28" s="195"/>
      <c r="D28" s="101" t="s">
        <v>419</v>
      </c>
      <c r="E28" s="102"/>
      <c r="F28" s="102"/>
      <c r="G28" s="284">
        <v>528184</v>
      </c>
      <c r="H28" s="288">
        <v>553561</v>
      </c>
      <c r="I28" s="793">
        <v>345906</v>
      </c>
      <c r="J28" s="798">
        <v>-0.37512577656301654</v>
      </c>
      <c r="K28" s="799">
        <v>-0.34510322160459234</v>
      </c>
      <c r="N28"/>
      <c r="O28" s="46"/>
      <c r="P28" s="45"/>
      <c r="Q28" s="43" t="s">
        <v>420</v>
      </c>
      <c r="R28" s="256"/>
      <c r="S28" s="284">
        <v>407149</v>
      </c>
      <c r="T28" s="792">
        <v>467467</v>
      </c>
      <c r="U28" s="793">
        <v>519300</v>
      </c>
      <c r="V28" s="804">
        <v>0.11088055413537212</v>
      </c>
      <c r="W28" s="799">
        <v>0.27545444051195017</v>
      </c>
      <c r="X28" s="792">
        <v>1693617</v>
      </c>
      <c r="Y28" s="793">
        <v>1848025</v>
      </c>
      <c r="Z28" s="1263">
        <v>9.1170553909177818E-2</v>
      </c>
    </row>
    <row r="29" spans="1:26" ht="15">
      <c r="A29" s="97"/>
      <c r="B29" s="195"/>
      <c r="D29" s="101" t="s">
        <v>421</v>
      </c>
      <c r="E29" s="102"/>
      <c r="F29" s="102"/>
      <c r="G29" s="284">
        <v>763918</v>
      </c>
      <c r="H29" s="288">
        <v>52388</v>
      </c>
      <c r="I29" s="793">
        <v>65338</v>
      </c>
      <c r="J29" s="798">
        <v>0.24719401389631213</v>
      </c>
      <c r="K29" s="799">
        <v>-0.91446987765702603</v>
      </c>
      <c r="N29"/>
      <c r="O29" s="46"/>
      <c r="P29" s="45"/>
      <c r="Q29" s="43" t="s">
        <v>422</v>
      </c>
      <c r="R29" s="256"/>
      <c r="S29" s="284">
        <v>-94467</v>
      </c>
      <c r="T29" s="792">
        <v>-79117</v>
      </c>
      <c r="U29" s="793">
        <v>-198457</v>
      </c>
      <c r="V29" s="804">
        <v>1.5083989534486899</v>
      </c>
      <c r="W29" s="799">
        <v>1.1008076894576941</v>
      </c>
      <c r="X29" s="792">
        <v>-494597</v>
      </c>
      <c r="Y29" s="793">
        <v>-458825</v>
      </c>
      <c r="Z29" s="1263">
        <v>-7.2325549892134411E-2</v>
      </c>
    </row>
    <row r="30" spans="1:26" ht="15">
      <c r="A30" s="97"/>
      <c r="B30" s="195"/>
      <c r="D30" s="101" t="s">
        <v>423</v>
      </c>
      <c r="E30" s="102"/>
      <c r="F30" s="102"/>
      <c r="G30" s="284">
        <v>3289157</v>
      </c>
      <c r="H30" s="288">
        <v>4596373</v>
      </c>
      <c r="I30" s="793">
        <v>4764394</v>
      </c>
      <c r="J30" s="798">
        <v>3.6555127271002595E-2</v>
      </c>
      <c r="K30" s="799">
        <v>0.44851522745797784</v>
      </c>
      <c r="N30"/>
      <c r="O30" s="46"/>
      <c r="P30" s="258"/>
      <c r="Q30" s="488" t="s">
        <v>424</v>
      </c>
      <c r="R30" s="259"/>
      <c r="S30" s="285">
        <v>312682</v>
      </c>
      <c r="T30" s="794">
        <v>388350</v>
      </c>
      <c r="U30" s="795">
        <v>320843</v>
      </c>
      <c r="V30" s="805">
        <v>-0.17383030771211536</v>
      </c>
      <c r="W30" s="801">
        <v>2.6099999360372519E-2</v>
      </c>
      <c r="X30" s="794">
        <v>1199020</v>
      </c>
      <c r="Y30" s="795">
        <v>1389200</v>
      </c>
      <c r="Z30" s="1264">
        <v>0.15861286717485948</v>
      </c>
    </row>
    <row r="31" spans="1:26" ht="15">
      <c r="A31" s="97"/>
      <c r="B31" s="195"/>
      <c r="D31" s="101" t="s">
        <v>425</v>
      </c>
      <c r="E31" s="102"/>
      <c r="F31" s="102"/>
      <c r="G31" s="284">
        <v>841170</v>
      </c>
      <c r="H31" s="288">
        <v>853974</v>
      </c>
      <c r="I31" s="793">
        <v>708560</v>
      </c>
      <c r="J31" s="798">
        <v>-0.17027918882776291</v>
      </c>
      <c r="K31" s="799">
        <v>-0.15764946443643973</v>
      </c>
      <c r="N31"/>
      <c r="O31" s="46"/>
      <c r="P31" s="258"/>
      <c r="Q31" s="488"/>
      <c r="R31" s="259"/>
      <c r="S31" s="284"/>
      <c r="T31" s="792"/>
      <c r="U31" s="793"/>
      <c r="V31" s="804"/>
      <c r="W31" s="799"/>
      <c r="X31" s="792"/>
      <c r="Y31" s="793"/>
      <c r="Z31" s="1263"/>
    </row>
    <row r="32" spans="1:26" ht="14.65" customHeight="1">
      <c r="A32" s="97"/>
      <c r="B32" s="195"/>
      <c r="D32" s="101" t="s">
        <v>426</v>
      </c>
      <c r="E32" s="102"/>
      <c r="F32" s="102"/>
      <c r="G32" s="284">
        <v>7641103</v>
      </c>
      <c r="H32" s="288">
        <v>10673230</v>
      </c>
      <c r="I32" s="793">
        <v>11471845</v>
      </c>
      <c r="J32" s="798">
        <v>7.4824116036101534E-2</v>
      </c>
      <c r="K32" s="799">
        <v>0.50133364253825663</v>
      </c>
      <c r="N32"/>
      <c r="O32" s="46"/>
      <c r="P32" s="258" t="s">
        <v>639</v>
      </c>
      <c r="Q32" s="46"/>
      <c r="R32" s="46"/>
      <c r="S32" s="516"/>
      <c r="T32" s="46"/>
      <c r="U32" s="1722"/>
      <c r="V32" s="46"/>
      <c r="W32" s="1722"/>
      <c r="X32" s="46"/>
      <c r="Y32" s="1722"/>
      <c r="Z32" s="425"/>
    </row>
    <row r="33" spans="1:26" ht="15">
      <c r="A33" s="97"/>
      <c r="B33" s="195"/>
      <c r="D33" s="101"/>
      <c r="E33" s="102"/>
      <c r="F33" s="102"/>
      <c r="G33" s="284"/>
      <c r="H33" s="288"/>
      <c r="I33" s="793"/>
      <c r="J33" s="798"/>
      <c r="K33" s="799"/>
      <c r="N33"/>
      <c r="O33" s="46"/>
      <c r="P33" s="516"/>
      <c r="Q33" s="43" t="s">
        <v>641</v>
      </c>
      <c r="R33" s="46"/>
      <c r="S33" s="1723">
        <v>0</v>
      </c>
      <c r="T33" s="452">
        <v>421360</v>
      </c>
      <c r="U33" s="793">
        <v>414114</v>
      </c>
      <c r="V33" s="804">
        <v>-1.7196696411619517E-2</v>
      </c>
      <c r="W33" s="799" t="s">
        <v>906</v>
      </c>
      <c r="X33" s="452">
        <v>0</v>
      </c>
      <c r="Y33" s="793">
        <v>1387341</v>
      </c>
      <c r="Z33" s="1263" t="s">
        <v>906</v>
      </c>
    </row>
    <row r="34" spans="1:26" ht="15">
      <c r="A34" s="97"/>
      <c r="B34" s="195"/>
      <c r="D34" s="2259" t="s">
        <v>427</v>
      </c>
      <c r="E34" s="2260"/>
      <c r="F34" s="2260"/>
      <c r="G34" s="285">
        <v>256088940</v>
      </c>
      <c r="H34" s="1521">
        <v>255180624</v>
      </c>
      <c r="I34" s="795">
        <v>267362533</v>
      </c>
      <c r="J34" s="800">
        <v>4.773837765989631E-2</v>
      </c>
      <c r="K34" s="801">
        <v>4.4022178388492685E-2</v>
      </c>
      <c r="N34"/>
      <c r="O34" s="46"/>
      <c r="P34" s="516"/>
      <c r="Q34" s="43" t="s">
        <v>642</v>
      </c>
      <c r="R34" s="46"/>
      <c r="S34" s="1723">
        <v>0</v>
      </c>
      <c r="T34" s="452">
        <v>-297407</v>
      </c>
      <c r="U34" s="793">
        <v>-289441</v>
      </c>
      <c r="V34" s="804">
        <v>-2.6784843665414736E-2</v>
      </c>
      <c r="W34" s="799" t="s">
        <v>906</v>
      </c>
      <c r="X34" s="452">
        <v>0</v>
      </c>
      <c r="Y34" s="793">
        <v>-972707</v>
      </c>
      <c r="Z34" s="1263" t="s">
        <v>906</v>
      </c>
    </row>
    <row r="35" spans="1:26" ht="15">
      <c r="A35" s="97"/>
      <c r="B35" s="195"/>
      <c r="D35" s="101"/>
      <c r="E35" s="102"/>
      <c r="F35" s="102"/>
      <c r="G35" s="284"/>
      <c r="H35" s="288"/>
      <c r="I35" s="793"/>
      <c r="J35" s="798"/>
      <c r="K35" s="799"/>
      <c r="N35"/>
      <c r="O35" s="46"/>
      <c r="P35" s="258" t="s">
        <v>640</v>
      </c>
      <c r="Q35" s="46"/>
      <c r="R35" s="46"/>
      <c r="S35" s="1724">
        <v>0</v>
      </c>
      <c r="T35" s="1725">
        <v>123953</v>
      </c>
      <c r="U35" s="795">
        <v>124673</v>
      </c>
      <c r="V35" s="805">
        <v>5.80865327987221E-3</v>
      </c>
      <c r="W35" s="801" t="s">
        <v>906</v>
      </c>
      <c r="X35" s="1725">
        <v>0</v>
      </c>
      <c r="Y35" s="795">
        <v>414634</v>
      </c>
      <c r="Z35" s="1264" t="s">
        <v>906</v>
      </c>
    </row>
    <row r="36" spans="1:26" ht="15">
      <c r="A36" s="97"/>
      <c r="B36" s="195"/>
      <c r="D36" s="1837" t="s">
        <v>431</v>
      </c>
      <c r="E36" s="1838"/>
      <c r="F36" s="1838"/>
      <c r="G36" s="284"/>
      <c r="H36" s="288"/>
      <c r="I36" s="793"/>
      <c r="J36" s="798"/>
      <c r="K36" s="799"/>
      <c r="N36"/>
      <c r="O36" s="46"/>
      <c r="P36" s="516"/>
      <c r="Q36" s="46"/>
      <c r="R36" s="46"/>
      <c r="S36" s="516"/>
      <c r="T36" s="46"/>
      <c r="U36" s="1722"/>
      <c r="V36" s="46"/>
      <c r="W36" s="1722"/>
      <c r="X36" s="46"/>
      <c r="Y36" s="1722"/>
      <c r="Z36" s="425"/>
    </row>
    <row r="37" spans="1:26" ht="15">
      <c r="A37" s="97"/>
      <c r="B37" s="195"/>
      <c r="D37" s="100" t="s">
        <v>71</v>
      </c>
      <c r="E37" s="102"/>
      <c r="F37" s="102"/>
      <c r="G37" s="1703"/>
      <c r="H37" s="130"/>
      <c r="I37" s="1704"/>
      <c r="J37" s="1703"/>
      <c r="K37" s="1704"/>
      <c r="N37"/>
      <c r="O37" s="46"/>
      <c r="P37" s="258" t="s">
        <v>67</v>
      </c>
      <c r="Q37" s="43"/>
      <c r="R37" s="256"/>
      <c r="S37" s="284"/>
      <c r="T37" s="792"/>
      <c r="U37" s="793"/>
      <c r="V37" s="804"/>
      <c r="W37" s="799"/>
      <c r="X37" s="792"/>
      <c r="Y37" s="793"/>
      <c r="Z37" s="1263"/>
    </row>
    <row r="38" spans="1:26" ht="14.65" customHeight="1">
      <c r="A38" s="97"/>
      <c r="B38" s="195"/>
      <c r="C38" s="2074"/>
      <c r="D38" s="2075"/>
      <c r="E38" s="2076"/>
      <c r="F38" s="102"/>
      <c r="G38" s="284">
        <v>47160191</v>
      </c>
      <c r="H38" s="792">
        <v>46588002</v>
      </c>
      <c r="I38" s="793">
        <v>52217286</v>
      </c>
      <c r="J38" s="798">
        <v>0.12083119598045866</v>
      </c>
      <c r="K38" s="799">
        <v>0.10723228411013008</v>
      </c>
      <c r="N38"/>
      <c r="O38" s="46"/>
      <c r="P38" s="45"/>
      <c r="Q38" s="43" t="s">
        <v>264</v>
      </c>
      <c r="R38" s="256"/>
      <c r="S38" s="284">
        <v>-1271578</v>
      </c>
      <c r="T38" s="792">
        <v>-1341137</v>
      </c>
      <c r="U38" s="793">
        <v>-1428178</v>
      </c>
      <c r="V38" s="804">
        <v>6.4900901250207851E-2</v>
      </c>
      <c r="W38" s="799">
        <v>0.12315406526379034</v>
      </c>
      <c r="X38" s="792">
        <v>-4676436</v>
      </c>
      <c r="Y38" s="793">
        <v>-5435471</v>
      </c>
      <c r="Z38" s="1263">
        <v>0.16231057155491918</v>
      </c>
    </row>
    <row r="39" spans="1:26" ht="15">
      <c r="A39" s="97"/>
      <c r="B39" s="195"/>
      <c r="D39" s="101"/>
      <c r="E39" s="102" t="s">
        <v>400</v>
      </c>
      <c r="F39" s="102"/>
      <c r="G39" s="284">
        <v>114681875</v>
      </c>
      <c r="H39" s="288">
        <v>111842453</v>
      </c>
      <c r="I39" s="793">
        <v>118184347</v>
      </c>
      <c r="J39" s="798">
        <v>5.6703817109590757E-2</v>
      </c>
      <c r="K39" s="799">
        <v>3.054076330719218E-2</v>
      </c>
      <c r="N39"/>
      <c r="O39" s="46"/>
      <c r="P39" s="45"/>
      <c r="Q39" s="103" t="s">
        <v>428</v>
      </c>
      <c r="R39" s="256"/>
      <c r="S39" s="284">
        <v>-1150867</v>
      </c>
      <c r="T39" s="792">
        <v>-1068459</v>
      </c>
      <c r="U39" s="793">
        <v>-1186497</v>
      </c>
      <c r="V39" s="804">
        <v>0.11047499248918302</v>
      </c>
      <c r="W39" s="799">
        <v>3.0959268099615335E-2</v>
      </c>
      <c r="X39" s="792">
        <v>-3891622</v>
      </c>
      <c r="Y39" s="793">
        <v>-4090784</v>
      </c>
      <c r="Z39" s="1263">
        <v>5.1177118435449281E-2</v>
      </c>
    </row>
    <row r="40" spans="1:26" ht="15" customHeight="1">
      <c r="A40" s="97"/>
      <c r="B40" s="195"/>
      <c r="D40" s="101"/>
      <c r="E40" s="102" t="s">
        <v>434</v>
      </c>
      <c r="F40" s="102"/>
      <c r="G40" s="284">
        <v>161842066</v>
      </c>
      <c r="H40" s="288">
        <v>158430455</v>
      </c>
      <c r="I40" s="793">
        <v>170401633</v>
      </c>
      <c r="J40" s="798">
        <v>7.5561090826886793E-2</v>
      </c>
      <c r="K40" s="799">
        <v>5.2888394294225087E-2</v>
      </c>
      <c r="N40"/>
      <c r="O40" s="46"/>
      <c r="P40" s="45"/>
      <c r="Q40" s="43" t="s">
        <v>429</v>
      </c>
      <c r="R40" s="256"/>
      <c r="S40" s="284">
        <v>-186625</v>
      </c>
      <c r="T40" s="792">
        <v>-219800</v>
      </c>
      <c r="U40" s="793">
        <v>-256914</v>
      </c>
      <c r="V40" s="804">
        <v>0.16885350318471337</v>
      </c>
      <c r="W40" s="799">
        <v>0.37663228399196247</v>
      </c>
      <c r="X40" s="792">
        <v>-713470</v>
      </c>
      <c r="Y40" s="793">
        <v>-893142</v>
      </c>
      <c r="Z40" s="1263">
        <v>0.25182838801911783</v>
      </c>
    </row>
    <row r="41" spans="1:26" ht="15.6" customHeight="1">
      <c r="A41" s="97"/>
      <c r="B41" s="195"/>
      <c r="D41" s="101"/>
      <c r="E41" s="102"/>
      <c r="F41" s="102"/>
      <c r="G41" s="284"/>
      <c r="H41" s="288"/>
      <c r="I41" s="793"/>
      <c r="J41" s="798"/>
      <c r="K41" s="799"/>
      <c r="N41"/>
      <c r="O41" s="46"/>
      <c r="P41" s="45"/>
      <c r="Q41" s="43" t="s">
        <v>430</v>
      </c>
      <c r="R41" s="256"/>
      <c r="S41" s="1723">
        <v>-4300</v>
      </c>
      <c r="T41" s="1422">
        <v>0</v>
      </c>
      <c r="U41" s="2089">
        <v>0</v>
      </c>
      <c r="V41" s="804" t="s">
        <v>906</v>
      </c>
      <c r="W41" s="799">
        <v>-1</v>
      </c>
      <c r="X41" s="452">
        <v>-27346</v>
      </c>
      <c r="Y41" s="1726">
        <v>0</v>
      </c>
      <c r="Z41" s="1263">
        <v>-1</v>
      </c>
    </row>
    <row r="42" spans="1:26" ht="14.65" customHeight="1">
      <c r="A42" s="97"/>
      <c r="B42" s="195"/>
      <c r="D42" s="101" t="s">
        <v>436</v>
      </c>
      <c r="E42" s="102"/>
      <c r="F42" s="102"/>
      <c r="G42" s="284">
        <v>9060710</v>
      </c>
      <c r="H42" s="288">
        <v>10181173</v>
      </c>
      <c r="I42" s="793">
        <v>8243787</v>
      </c>
      <c r="J42" s="798">
        <v>-0.19029104013849876</v>
      </c>
      <c r="K42" s="799">
        <v>-9.0161035945306708E-2</v>
      </c>
      <c r="N42"/>
      <c r="O42" s="46"/>
      <c r="P42" s="45"/>
      <c r="Q42" s="168" t="s">
        <v>432</v>
      </c>
      <c r="R42" s="522"/>
      <c r="S42" s="284">
        <v>-3808</v>
      </c>
      <c r="T42" s="792">
        <v>-65</v>
      </c>
      <c r="U42" s="793">
        <v>-120</v>
      </c>
      <c r="V42" s="804">
        <v>0.84615384615384615</v>
      </c>
      <c r="W42" s="799">
        <v>-0.96848739495798319</v>
      </c>
      <c r="X42" s="792">
        <v>-28269</v>
      </c>
      <c r="Y42" s="793">
        <v>-7355</v>
      </c>
      <c r="Z42" s="1263">
        <v>-0.73982100534154016</v>
      </c>
    </row>
    <row r="43" spans="1:26" ht="15">
      <c r="A43" s="97"/>
      <c r="B43" s="195"/>
      <c r="D43" s="45"/>
      <c r="E43" s="43" t="s">
        <v>156</v>
      </c>
      <c r="F43" s="43"/>
      <c r="G43" s="284">
        <v>6646830</v>
      </c>
      <c r="H43" s="288">
        <v>6643892</v>
      </c>
      <c r="I43" s="793">
        <v>4776512</v>
      </c>
      <c r="J43" s="798">
        <v>-0.28106718170614453</v>
      </c>
      <c r="K43" s="799">
        <v>-0.2813849609513106</v>
      </c>
      <c r="N43"/>
      <c r="O43" s="46"/>
      <c r="P43" s="45"/>
      <c r="Q43" s="115" t="s">
        <v>433</v>
      </c>
      <c r="R43" s="256"/>
      <c r="S43" s="284">
        <v>-409049</v>
      </c>
      <c r="T43" s="792">
        <v>-115181</v>
      </c>
      <c r="U43" s="793">
        <v>-208248</v>
      </c>
      <c r="V43" s="804">
        <v>0.80800652885458535</v>
      </c>
      <c r="W43" s="799">
        <v>-0.4908971785776276</v>
      </c>
      <c r="X43" s="792">
        <v>-745000</v>
      </c>
      <c r="Y43" s="793">
        <v>-561031</v>
      </c>
      <c r="Z43" s="1263">
        <v>-0.24693825503355704</v>
      </c>
    </row>
    <row r="44" spans="1:26" ht="15">
      <c r="A44" s="97"/>
      <c r="B44" s="195"/>
      <c r="D44" s="45"/>
      <c r="E44" s="43" t="s">
        <v>157</v>
      </c>
      <c r="F44" s="43"/>
      <c r="G44" s="284">
        <v>2298494</v>
      </c>
      <c r="H44" s="288">
        <v>3401635</v>
      </c>
      <c r="I44" s="793">
        <v>3332706</v>
      </c>
      <c r="J44" s="798">
        <v>-2.0263490938916138E-2</v>
      </c>
      <c r="K44" s="799">
        <v>0.44995201205659008</v>
      </c>
      <c r="N44"/>
      <c r="O44" s="46"/>
      <c r="P44" s="258"/>
      <c r="Q44" s="219" t="s">
        <v>67</v>
      </c>
      <c r="R44" s="257"/>
      <c r="S44" s="285">
        <v>-3026227</v>
      </c>
      <c r="T44" s="794">
        <v>-2744642</v>
      </c>
      <c r="U44" s="795">
        <v>-3079957</v>
      </c>
      <c r="V44" s="805">
        <v>0.12217076033959985</v>
      </c>
      <c r="W44" s="801">
        <v>1.7754781779423686E-2</v>
      </c>
      <c r="X44" s="794">
        <v>-10082143</v>
      </c>
      <c r="Y44" s="795">
        <v>-10987783</v>
      </c>
      <c r="Z44" s="1264">
        <v>8.9826141128924675E-2</v>
      </c>
    </row>
    <row r="45" spans="1:26" ht="15">
      <c r="A45" s="97"/>
      <c r="B45" s="195"/>
      <c r="D45" s="45"/>
      <c r="E45" s="43" t="s">
        <v>439</v>
      </c>
      <c r="F45" s="43"/>
      <c r="G45" s="284">
        <v>115386</v>
      </c>
      <c r="H45" s="288">
        <v>135646</v>
      </c>
      <c r="I45" s="793">
        <v>134569</v>
      </c>
      <c r="J45" s="798">
        <v>-7.9397844389071555E-3</v>
      </c>
      <c r="K45" s="799">
        <v>0.16625067165860677</v>
      </c>
      <c r="N45"/>
      <c r="O45" s="46"/>
      <c r="P45" s="258"/>
      <c r="Q45" s="219"/>
      <c r="R45" s="257"/>
      <c r="S45" s="284"/>
      <c r="T45" s="792"/>
      <c r="U45" s="793"/>
      <c r="V45" s="804"/>
      <c r="W45" s="799"/>
      <c r="X45" s="792"/>
      <c r="Y45" s="793"/>
      <c r="Z45" s="1263"/>
    </row>
    <row r="46" spans="1:26" ht="15">
      <c r="A46" s="97"/>
      <c r="B46" s="195"/>
      <c r="D46" s="45"/>
      <c r="E46" s="43"/>
      <c r="F46" s="43"/>
      <c r="G46" s="284"/>
      <c r="H46" s="288"/>
      <c r="I46" s="793"/>
      <c r="J46" s="798"/>
      <c r="K46" s="799"/>
      <c r="N46"/>
      <c r="O46" s="46"/>
      <c r="P46" s="2273" t="s">
        <v>435</v>
      </c>
      <c r="Q46" s="2274"/>
      <c r="R46" s="2275"/>
      <c r="S46" s="285">
        <v>1755686</v>
      </c>
      <c r="T46" s="794">
        <v>2506763</v>
      </c>
      <c r="U46" s="795">
        <v>2360039</v>
      </c>
      <c r="V46" s="805">
        <v>-5.8531261232114884E-2</v>
      </c>
      <c r="W46" s="801">
        <v>0.34422613155199733</v>
      </c>
      <c r="X46" s="794">
        <v>7824527</v>
      </c>
      <c r="Y46" s="795">
        <v>9947553</v>
      </c>
      <c r="Z46" s="1264">
        <v>0.27132962797623422</v>
      </c>
    </row>
    <row r="47" spans="1:26" ht="15">
      <c r="A47" s="97"/>
      <c r="B47" s="195"/>
      <c r="D47" s="45" t="s">
        <v>155</v>
      </c>
      <c r="E47" s="43"/>
      <c r="F47" s="43"/>
      <c r="G47" s="284">
        <v>10754385</v>
      </c>
      <c r="H47" s="288">
        <v>11241079</v>
      </c>
      <c r="I47" s="793">
        <v>10675238</v>
      </c>
      <c r="J47" s="798">
        <v>-5.0336893815976204E-2</v>
      </c>
      <c r="K47" s="799">
        <v>-7.3595096325824302E-3</v>
      </c>
      <c r="N47"/>
      <c r="O47" s="46"/>
      <c r="P47" s="258"/>
      <c r="Q47" s="43"/>
      <c r="R47" s="256"/>
      <c r="S47" s="284"/>
      <c r="T47" s="792"/>
      <c r="U47" s="793"/>
      <c r="V47" s="804"/>
      <c r="W47" s="799"/>
      <c r="X47" s="792"/>
      <c r="Y47" s="793"/>
      <c r="Z47" s="1263"/>
    </row>
    <row r="48" spans="1:26" ht="15">
      <c r="A48" s="97"/>
      <c r="B48" s="195"/>
      <c r="D48" s="45" t="s">
        <v>158</v>
      </c>
      <c r="E48" s="43"/>
      <c r="F48" s="43"/>
      <c r="G48" s="284">
        <v>17268443</v>
      </c>
      <c r="H48" s="288">
        <v>12209724</v>
      </c>
      <c r="I48" s="793">
        <v>14025535</v>
      </c>
      <c r="J48" s="798">
        <v>0.14871843130934001</v>
      </c>
      <c r="K48" s="799">
        <v>-0.1877938850653762</v>
      </c>
      <c r="N48"/>
      <c r="O48" s="46"/>
      <c r="P48" s="45"/>
      <c r="Q48" s="43" t="s">
        <v>437</v>
      </c>
      <c r="R48" s="256"/>
      <c r="S48" s="284">
        <v>-598348</v>
      </c>
      <c r="T48" s="792">
        <v>-728308</v>
      </c>
      <c r="U48" s="793">
        <v>-735153</v>
      </c>
      <c r="V48" s="804">
        <v>9.3984962406015032E-3</v>
      </c>
      <c r="W48" s="799">
        <v>0.22863784954574928</v>
      </c>
      <c r="X48" s="792">
        <v>-2201275</v>
      </c>
      <c r="Y48" s="793">
        <v>-2864899</v>
      </c>
      <c r="Z48" s="1263">
        <v>0.30147255567795939</v>
      </c>
    </row>
    <row r="49" spans="1:26" ht="15">
      <c r="A49" s="97"/>
      <c r="B49" s="195"/>
      <c r="D49" s="45" t="s">
        <v>419</v>
      </c>
      <c r="E49" s="43"/>
      <c r="F49" s="43"/>
      <c r="G49" s="284">
        <v>528184</v>
      </c>
      <c r="H49" s="288">
        <v>553561</v>
      </c>
      <c r="I49" s="793">
        <v>345906</v>
      </c>
      <c r="J49" s="798">
        <v>-0.37512577656301654</v>
      </c>
      <c r="K49" s="799">
        <v>-0.34510322160459234</v>
      </c>
      <c r="N49"/>
      <c r="O49" s="46"/>
      <c r="P49" s="45"/>
      <c r="Q49" s="43"/>
      <c r="R49" s="256"/>
      <c r="S49" s="284"/>
      <c r="T49" s="792"/>
      <c r="U49" s="793"/>
      <c r="V49" s="804"/>
      <c r="W49" s="799"/>
      <c r="X49" s="792"/>
      <c r="Y49" s="793"/>
      <c r="Z49" s="1263"/>
    </row>
    <row r="50" spans="1:26" ht="15">
      <c r="A50" s="97"/>
      <c r="B50" s="95"/>
      <c r="D50" s="45" t="s">
        <v>440</v>
      </c>
      <c r="E50" s="43"/>
      <c r="F50" s="43"/>
      <c r="G50" s="284">
        <v>13422285</v>
      </c>
      <c r="H50" s="288">
        <v>14203439</v>
      </c>
      <c r="I50" s="793">
        <v>14264155</v>
      </c>
      <c r="J50" s="798">
        <v>4.2747393782590262E-3</v>
      </c>
      <c r="K50" s="799">
        <v>6.2721809289550928E-2</v>
      </c>
      <c r="N50"/>
      <c r="O50" s="46"/>
      <c r="P50" s="258" t="s">
        <v>438</v>
      </c>
      <c r="Q50" s="219"/>
      <c r="R50" s="257"/>
      <c r="S50" s="285">
        <v>1157338</v>
      </c>
      <c r="T50" s="794">
        <v>1778455</v>
      </c>
      <c r="U50" s="795">
        <v>1624886</v>
      </c>
      <c r="V50" s="805">
        <v>-8.6349668673089838E-2</v>
      </c>
      <c r="W50" s="801">
        <v>0.40398569821435054</v>
      </c>
      <c r="X50" s="794">
        <v>5623252</v>
      </c>
      <c r="Y50" s="795">
        <v>7082654</v>
      </c>
      <c r="Z50" s="1264">
        <v>0.25952989480108662</v>
      </c>
    </row>
    <row r="51" spans="1:26" ht="15">
      <c r="A51" s="97"/>
      <c r="B51" s="95"/>
      <c r="D51" s="45" t="s">
        <v>441</v>
      </c>
      <c r="E51" s="43"/>
      <c r="F51" s="43"/>
      <c r="G51" s="284">
        <v>151485</v>
      </c>
      <c r="H51" s="288">
        <v>928814</v>
      </c>
      <c r="I51" s="793">
        <v>1055893</v>
      </c>
      <c r="J51" s="798">
        <v>0.13681856647294291</v>
      </c>
      <c r="K51" s="799">
        <v>5.970280885896293</v>
      </c>
      <c r="N51"/>
      <c r="O51" s="46"/>
      <c r="P51" s="45" t="s">
        <v>69</v>
      </c>
      <c r="Q51" s="43"/>
      <c r="R51" s="256"/>
      <c r="S51" s="284">
        <v>30625</v>
      </c>
      <c r="T51" s="792">
        <v>39800</v>
      </c>
      <c r="U51" s="793">
        <v>37876</v>
      </c>
      <c r="V51" s="804">
        <v>-4.8341708542713566E-2</v>
      </c>
      <c r="W51" s="799">
        <v>0.23676734693877552</v>
      </c>
      <c r="X51" s="792">
        <v>121998</v>
      </c>
      <c r="Y51" s="793">
        <v>157277</v>
      </c>
      <c r="Z51" s="1263">
        <v>0.28917687175199591</v>
      </c>
    </row>
    <row r="52" spans="1:26" ht="15.75" thickBot="1">
      <c r="A52" s="97"/>
      <c r="B52"/>
      <c r="C52"/>
      <c r="D52" s="45" t="s">
        <v>442</v>
      </c>
      <c r="E52" s="43"/>
      <c r="F52" s="43"/>
      <c r="G52" s="284">
        <v>8084148</v>
      </c>
      <c r="H52" s="288">
        <v>10176606</v>
      </c>
      <c r="I52" s="793">
        <v>9254277</v>
      </c>
      <c r="J52" s="798">
        <v>-9.0632279563540141E-2</v>
      </c>
      <c r="K52" s="799">
        <v>0.14474363903283313</v>
      </c>
      <c r="L52"/>
      <c r="M52"/>
      <c r="N52"/>
      <c r="O52" s="46"/>
      <c r="P52" s="693" t="s">
        <v>115</v>
      </c>
      <c r="Q52" s="694"/>
      <c r="R52" s="695"/>
      <c r="S52" s="806">
        <v>1126713</v>
      </c>
      <c r="T52" s="807">
        <v>1738655</v>
      </c>
      <c r="U52" s="808">
        <v>1587010</v>
      </c>
      <c r="V52" s="809">
        <v>-8.721971869059704E-2</v>
      </c>
      <c r="W52" s="810">
        <v>0.40853083260777145</v>
      </c>
      <c r="X52" s="807">
        <v>5501254</v>
      </c>
      <c r="Y52" s="808">
        <v>6925377</v>
      </c>
      <c r="Z52" s="1265">
        <v>0.25887243163104268</v>
      </c>
    </row>
    <row r="53" spans="1:26" ht="15">
      <c r="A53" s="97"/>
      <c r="B53"/>
      <c r="C53"/>
      <c r="D53" s="45"/>
      <c r="E53" s="43"/>
      <c r="F53" s="43"/>
      <c r="G53" s="284"/>
      <c r="H53" s="288"/>
      <c r="I53" s="793"/>
      <c r="J53" s="798"/>
      <c r="K53" s="799"/>
      <c r="L53"/>
      <c r="M53"/>
      <c r="N53"/>
      <c r="O53" s="46"/>
      <c r="X53" s="46"/>
    </row>
    <row r="54" spans="1:26" ht="15">
      <c r="A54" s="97"/>
      <c r="B54"/>
      <c r="C54"/>
      <c r="D54" s="2256" t="s">
        <v>443</v>
      </c>
      <c r="E54" s="2257"/>
      <c r="F54" s="2258"/>
      <c r="G54" s="285">
        <v>221111706</v>
      </c>
      <c r="H54" s="1521">
        <v>217924851</v>
      </c>
      <c r="I54" s="795">
        <v>228266424</v>
      </c>
      <c r="J54" s="800">
        <v>4.7454766872824433E-2</v>
      </c>
      <c r="K54" s="801">
        <v>3.2357934048050804E-2</v>
      </c>
      <c r="L54"/>
      <c r="M54"/>
      <c r="N54"/>
      <c r="O54" s="46"/>
      <c r="P54" s="268"/>
      <c r="Q54" s="43"/>
      <c r="R54" s="43"/>
      <c r="S54" s="229"/>
      <c r="T54" s="229"/>
      <c r="U54" s="229"/>
      <c r="V54" s="229"/>
      <c r="W54" s="229"/>
      <c r="X54" s="46"/>
    </row>
    <row r="55" spans="1:26" ht="4.1500000000000004" customHeight="1">
      <c r="A55" s="97"/>
      <c r="B55"/>
      <c r="C55"/>
      <c r="D55" s="1839"/>
      <c r="E55" s="108"/>
      <c r="F55" s="108"/>
      <c r="G55" s="285"/>
      <c r="H55" s="1521"/>
      <c r="I55" s="795"/>
      <c r="J55" s="800"/>
      <c r="K55" s="801"/>
      <c r="L55"/>
      <c r="M55"/>
      <c r="N55"/>
      <c r="O55" s="46"/>
      <c r="P55" s="2263"/>
      <c r="Q55" s="2263"/>
      <c r="R55" s="2263"/>
      <c r="S55" s="2263"/>
      <c r="T55" s="2263"/>
      <c r="U55" s="2263"/>
      <c r="V55" s="2263"/>
      <c r="W55" s="2263"/>
      <c r="X55" s="46"/>
    </row>
    <row r="56" spans="1:26" ht="10.5" customHeight="1">
      <c r="A56" s="97"/>
      <c r="B56"/>
      <c r="C56"/>
      <c r="D56" s="101"/>
      <c r="E56" s="102"/>
      <c r="F56" s="102"/>
      <c r="G56" s="284"/>
      <c r="H56" s="288"/>
      <c r="I56" s="793"/>
      <c r="J56" s="798"/>
      <c r="K56" s="799"/>
      <c r="L56"/>
      <c r="M56"/>
      <c r="N56"/>
      <c r="O56" s="46"/>
      <c r="P56" s="268"/>
      <c r="Q56" s="269"/>
      <c r="R56" s="269"/>
      <c r="S56" s="270"/>
      <c r="T56" s="270"/>
      <c r="U56" s="270"/>
      <c r="V56" s="271"/>
      <c r="W56" s="270"/>
      <c r="X56" s="46"/>
    </row>
    <row r="57" spans="1:26" ht="15">
      <c r="A57" s="97"/>
      <c r="B57"/>
      <c r="C57"/>
      <c r="D57" s="100" t="s">
        <v>72</v>
      </c>
      <c r="E57" s="549"/>
      <c r="F57" s="102"/>
      <c r="G57" s="285">
        <v>34346451</v>
      </c>
      <c r="H57" s="1521">
        <v>36560502</v>
      </c>
      <c r="I57" s="795">
        <v>38366950</v>
      </c>
      <c r="J57" s="800">
        <v>4.9409824843214684E-2</v>
      </c>
      <c r="K57" s="801">
        <v>0.1170571888198871</v>
      </c>
      <c r="L57"/>
      <c r="M57"/>
      <c r="N57"/>
      <c r="O57" s="46"/>
      <c r="X57" s="46"/>
    </row>
    <row r="58" spans="1:26" ht="15">
      <c r="A58" s="97"/>
      <c r="B58"/>
      <c r="C58"/>
      <c r="D58" s="104" t="s">
        <v>444</v>
      </c>
      <c r="E58" s="551"/>
      <c r="F58" s="551"/>
      <c r="G58" s="285">
        <v>1318993</v>
      </c>
      <c r="H58" s="1521">
        <v>1318993</v>
      </c>
      <c r="I58" s="795">
        <v>1318993</v>
      </c>
      <c r="J58" s="800">
        <v>0</v>
      </c>
      <c r="K58" s="801">
        <v>0</v>
      </c>
      <c r="L58"/>
      <c r="M58"/>
      <c r="N58"/>
      <c r="O58" s="46"/>
      <c r="X58" s="46"/>
    </row>
    <row r="59" spans="1:26" ht="15">
      <c r="A59" s="97"/>
      <c r="B59"/>
      <c r="C59"/>
      <c r="D59" s="104" t="s">
        <v>445</v>
      </c>
      <c r="E59" s="551"/>
      <c r="F59" s="551"/>
      <c r="G59" s="284">
        <v>-208879</v>
      </c>
      <c r="H59" s="288">
        <v>-209845</v>
      </c>
      <c r="I59" s="793">
        <v>-209845</v>
      </c>
      <c r="J59" s="798">
        <v>0</v>
      </c>
      <c r="K59" s="799">
        <v>4.6246870197578505E-3</v>
      </c>
      <c r="L59"/>
      <c r="M59"/>
      <c r="N59"/>
      <c r="O59" s="46"/>
      <c r="X59" s="46"/>
    </row>
    <row r="60" spans="1:26" ht="15">
      <c r="A60" s="97"/>
      <c r="B60"/>
      <c r="C60"/>
      <c r="D60" s="104" t="s">
        <v>446</v>
      </c>
      <c r="E60" s="551"/>
      <c r="F60" s="551"/>
      <c r="G60" s="284">
        <v>176307</v>
      </c>
      <c r="H60" s="288">
        <v>139528</v>
      </c>
      <c r="I60" s="793">
        <v>148729</v>
      </c>
      <c r="J60" s="798">
        <v>6.5943753225159107E-2</v>
      </c>
      <c r="K60" s="799">
        <v>-0.15642033498386337</v>
      </c>
      <c r="L60"/>
      <c r="M60"/>
      <c r="N60"/>
      <c r="O60" s="46"/>
      <c r="X60" s="46"/>
    </row>
    <row r="61" spans="1:26" ht="15">
      <c r="A61" s="97"/>
      <c r="B61"/>
      <c r="C61"/>
      <c r="D61" s="104" t="s">
        <v>447</v>
      </c>
      <c r="E61" s="551"/>
      <c r="F61" s="551"/>
      <c r="G61" s="284">
        <v>27202665</v>
      </c>
      <c r="H61" s="288">
        <v>29628427</v>
      </c>
      <c r="I61" s="793">
        <v>29648582</v>
      </c>
      <c r="J61" s="798">
        <v>6.802588608568386E-4</v>
      </c>
      <c r="K61" s="799">
        <v>8.9914609469329568E-2</v>
      </c>
      <c r="L61"/>
      <c r="M61"/>
      <c r="N61"/>
      <c r="O61" s="46"/>
      <c r="X61" s="46"/>
    </row>
    <row r="62" spans="1:26" ht="15">
      <c r="A62" s="97"/>
      <c r="B62"/>
      <c r="C62"/>
      <c r="D62" s="105" t="s">
        <v>448</v>
      </c>
      <c r="E62" s="551"/>
      <c r="F62" s="551"/>
      <c r="G62" s="284">
        <v>214627</v>
      </c>
      <c r="H62" s="288">
        <v>353144</v>
      </c>
      <c r="I62" s="793">
        <v>544767</v>
      </c>
      <c r="J62" s="798">
        <v>0.54262000770224039</v>
      </c>
      <c r="K62" s="799">
        <v>1.5382034879115862</v>
      </c>
      <c r="L62"/>
      <c r="M62"/>
      <c r="N62"/>
      <c r="O62" s="46"/>
      <c r="X62" s="46"/>
    </row>
    <row r="63" spans="1:26" ht="15">
      <c r="A63" s="97"/>
      <c r="B63"/>
      <c r="C63"/>
      <c r="D63" s="104" t="s">
        <v>449</v>
      </c>
      <c r="E63" s="551"/>
      <c r="F63" s="551"/>
      <c r="G63" s="284">
        <v>5642738</v>
      </c>
      <c r="H63" s="288">
        <v>5330255</v>
      </c>
      <c r="I63" s="793">
        <v>6915724</v>
      </c>
      <c r="J63" s="798">
        <v>0.29744712025972492</v>
      </c>
      <c r="K63" s="799">
        <v>0.22559721893874923</v>
      </c>
      <c r="L63"/>
      <c r="M63"/>
      <c r="N63"/>
      <c r="O63" s="46"/>
      <c r="X63" s="46"/>
    </row>
    <row r="64" spans="1:26" ht="15">
      <c r="A64" s="97"/>
      <c r="B64"/>
      <c r="C64"/>
      <c r="D64" s="101"/>
      <c r="E64" s="102"/>
      <c r="F64" s="102"/>
      <c r="G64" s="284"/>
      <c r="H64" s="288"/>
      <c r="I64" s="793"/>
      <c r="J64" s="798"/>
      <c r="K64" s="799"/>
      <c r="L64"/>
      <c r="M64"/>
      <c r="N64"/>
      <c r="O64" s="46"/>
      <c r="X64" s="46"/>
    </row>
    <row r="65" spans="1:24" ht="15">
      <c r="A65" s="97"/>
      <c r="B65"/>
      <c r="C65"/>
      <c r="D65" s="101" t="s">
        <v>69</v>
      </c>
      <c r="E65" s="102"/>
      <c r="F65" s="102"/>
      <c r="G65" s="284">
        <v>630783</v>
      </c>
      <c r="H65" s="288">
        <v>695271</v>
      </c>
      <c r="I65" s="793">
        <v>729159</v>
      </c>
      <c r="J65" s="798">
        <v>4.8740706861065686E-2</v>
      </c>
      <c r="K65" s="799">
        <v>0.15595854675855247</v>
      </c>
      <c r="L65"/>
      <c r="M65"/>
      <c r="N65"/>
      <c r="O65" s="46"/>
      <c r="X65" s="46"/>
    </row>
    <row r="66" spans="1:24" ht="9.4" customHeight="1">
      <c r="A66" s="97"/>
      <c r="B66"/>
      <c r="C66"/>
      <c r="D66" s="101"/>
      <c r="E66" s="102"/>
      <c r="F66" s="102"/>
      <c r="G66" s="284"/>
      <c r="H66" s="288"/>
      <c r="I66" s="793"/>
      <c r="J66" s="798"/>
      <c r="K66" s="799"/>
      <c r="L66"/>
      <c r="M66"/>
      <c r="N66"/>
      <c r="O66" s="46"/>
      <c r="X66" s="46"/>
    </row>
    <row r="67" spans="1:24" ht="15">
      <c r="A67" s="97"/>
      <c r="B67"/>
      <c r="C67"/>
      <c r="D67" s="2259" t="s">
        <v>450</v>
      </c>
      <c r="E67" s="2260"/>
      <c r="F67" s="2261"/>
      <c r="G67" s="285">
        <v>34977234</v>
      </c>
      <c r="H67" s="1521">
        <v>37255773</v>
      </c>
      <c r="I67" s="795">
        <v>39096109</v>
      </c>
      <c r="J67" s="800">
        <v>4.9397337695825022E-2</v>
      </c>
      <c r="K67" s="801">
        <v>0.11775873987062556</v>
      </c>
      <c r="L67"/>
      <c r="M67"/>
      <c r="N67"/>
      <c r="O67" s="46"/>
      <c r="X67" s="46"/>
    </row>
    <row r="68" spans="1:24" ht="15">
      <c r="A68" s="97"/>
      <c r="B68"/>
      <c r="C68"/>
      <c r="D68" s="106"/>
      <c r="E68" s="551"/>
      <c r="F68" s="551"/>
      <c r="G68" s="285"/>
      <c r="H68" s="1521"/>
      <c r="I68" s="795"/>
      <c r="J68" s="800"/>
      <c r="K68" s="801"/>
      <c r="L68"/>
      <c r="M68"/>
      <c r="N68"/>
      <c r="O68" s="46"/>
      <c r="X68" s="46"/>
    </row>
    <row r="69" spans="1:24" ht="15">
      <c r="A69" s="97"/>
      <c r="B69"/>
      <c r="C69"/>
      <c r="D69" s="1837" t="s">
        <v>451</v>
      </c>
      <c r="E69" s="1838"/>
      <c r="F69" s="1838"/>
      <c r="G69" s="285">
        <v>256088940</v>
      </c>
      <c r="H69" s="1521">
        <v>255180624</v>
      </c>
      <c r="I69" s="795">
        <v>267362533</v>
      </c>
      <c r="J69" s="800">
        <v>4.773837765989631E-2</v>
      </c>
      <c r="K69" s="801">
        <v>4.4022178388492685E-2</v>
      </c>
      <c r="L69"/>
      <c r="M69"/>
      <c r="N69"/>
      <c r="O69" s="46"/>
      <c r="X69" s="46"/>
    </row>
    <row r="70" spans="1:24" ht="15">
      <c r="A70" s="97"/>
      <c r="B70"/>
      <c r="C70"/>
      <c r="D70" s="101"/>
      <c r="E70" s="102"/>
      <c r="F70" s="102"/>
      <c r="G70" s="285"/>
      <c r="H70" s="1521"/>
      <c r="I70" s="795"/>
      <c r="J70" s="800"/>
      <c r="K70" s="801"/>
      <c r="L70"/>
      <c r="M70"/>
      <c r="N70"/>
      <c r="O70" s="46"/>
      <c r="X70" s="46"/>
    </row>
    <row r="71" spans="1:24" ht="15">
      <c r="A71" s="97"/>
      <c r="B71"/>
      <c r="C71"/>
      <c r="D71" s="100" t="s">
        <v>452</v>
      </c>
      <c r="E71" s="549"/>
      <c r="F71" s="549"/>
      <c r="G71" s="285">
        <v>151223851</v>
      </c>
      <c r="H71" s="1521">
        <v>153289772</v>
      </c>
      <c r="I71" s="795">
        <v>142310181</v>
      </c>
      <c r="J71" s="800">
        <v>-7.1626377003157132E-2</v>
      </c>
      <c r="K71" s="801">
        <v>-5.8943545882851507E-2</v>
      </c>
      <c r="L71"/>
      <c r="M71"/>
      <c r="N71"/>
      <c r="O71" s="46"/>
      <c r="X71" s="46"/>
    </row>
    <row r="72" spans="1:24" ht="15">
      <c r="A72" s="97"/>
      <c r="B72"/>
      <c r="C72"/>
      <c r="D72" s="101" t="s">
        <v>453</v>
      </c>
      <c r="E72" s="102"/>
      <c r="F72" s="102"/>
      <c r="G72" s="285">
        <v>22139322</v>
      </c>
      <c r="H72" s="1521">
        <v>21007568</v>
      </c>
      <c r="I72" s="795">
        <v>21267157</v>
      </c>
      <c r="J72" s="800">
        <v>1.2356927750989549E-2</v>
      </c>
      <c r="K72" s="801">
        <v>-3.9394386151481962E-2</v>
      </c>
      <c r="L72"/>
      <c r="M72"/>
      <c r="N72"/>
      <c r="O72" s="46"/>
      <c r="X72" s="46"/>
    </row>
    <row r="73" spans="1:24" ht="14.65" customHeight="1">
      <c r="A73" s="97"/>
      <c r="B73"/>
      <c r="C73"/>
      <c r="D73" s="101" t="s">
        <v>454</v>
      </c>
      <c r="E73" s="102"/>
      <c r="F73" s="102"/>
      <c r="G73" s="284">
        <v>85269774</v>
      </c>
      <c r="H73" s="288">
        <v>78586547</v>
      </c>
      <c r="I73" s="793">
        <v>80250985</v>
      </c>
      <c r="J73" s="798">
        <v>2.1179681046426431E-2</v>
      </c>
      <c r="K73" s="799">
        <v>-5.885777297826543E-2</v>
      </c>
      <c r="L73"/>
      <c r="M73"/>
      <c r="N73"/>
      <c r="O73" s="46"/>
      <c r="X73" s="46"/>
    </row>
    <row r="74" spans="1:24" ht="15.75" thickBot="1">
      <c r="A74" s="97"/>
      <c r="B74"/>
      <c r="C74"/>
      <c r="D74" s="698" t="s">
        <v>455</v>
      </c>
      <c r="E74" s="699"/>
      <c r="F74" s="699"/>
      <c r="G74" s="700">
        <v>43814755</v>
      </c>
      <c r="H74" s="796">
        <v>53695657</v>
      </c>
      <c r="I74" s="797">
        <v>40792039</v>
      </c>
      <c r="J74" s="802">
        <v>-0.24031027313810502</v>
      </c>
      <c r="K74" s="803">
        <v>-6.8988540504220555E-2</v>
      </c>
      <c r="L74"/>
      <c r="M74"/>
      <c r="N74"/>
      <c r="O74" s="46"/>
      <c r="X74" s="46"/>
    </row>
    <row r="75" spans="1:24" ht="15">
      <c r="A75" s="97"/>
      <c r="B75"/>
      <c r="C75"/>
      <c r="L75"/>
      <c r="M75"/>
      <c r="N75"/>
      <c r="O75" s="46"/>
      <c r="X75" s="46"/>
    </row>
    <row r="76" spans="1:24" ht="21" customHeight="1">
      <c r="A76" s="97"/>
      <c r="B76"/>
      <c r="C76"/>
      <c r="D76" s="103"/>
      <c r="E76" s="102"/>
      <c r="F76" s="102"/>
      <c r="G76" s="43"/>
      <c r="H76" s="249"/>
      <c r="I76" s="249"/>
      <c r="J76" s="43"/>
      <c r="K76" s="43"/>
      <c r="L76"/>
      <c r="M76"/>
      <c r="N76"/>
      <c r="O76" s="46"/>
      <c r="X76" s="46"/>
    </row>
    <row r="77" spans="1:24" ht="15">
      <c r="A77" s="97"/>
      <c r="B77"/>
      <c r="C77"/>
      <c r="D77" s="382" t="s">
        <v>456</v>
      </c>
      <c r="F77" s="102"/>
      <c r="G77" s="43"/>
      <c r="H77" s="43"/>
      <c r="I77" s="43"/>
      <c r="J77" s="43"/>
      <c r="K77" s="43"/>
      <c r="L77"/>
      <c r="M77"/>
      <c r="N77"/>
      <c r="O77" s="46"/>
      <c r="X77" s="46"/>
    </row>
    <row r="78" spans="1:24" ht="15">
      <c r="A78" s="97"/>
      <c r="B78"/>
      <c r="C78"/>
      <c r="D78" s="382" t="s">
        <v>457</v>
      </c>
      <c r="E78"/>
      <c r="F78"/>
      <c r="G78"/>
      <c r="H78"/>
      <c r="I78"/>
      <c r="J78"/>
      <c r="K78"/>
      <c r="L78"/>
      <c r="M78"/>
      <c r="N78"/>
      <c r="O78" s="46"/>
      <c r="X78" s="46"/>
    </row>
    <row r="79" spans="1:24" ht="15">
      <c r="A79" s="97"/>
      <c r="B79"/>
      <c r="C79"/>
      <c r="D79"/>
      <c r="E79"/>
      <c r="F79"/>
      <c r="G79"/>
      <c r="H79"/>
      <c r="I79"/>
      <c r="J79"/>
      <c r="K79"/>
      <c r="L79"/>
      <c r="M79"/>
      <c r="N79"/>
      <c r="O79" s="46"/>
      <c r="X79" s="46"/>
    </row>
    <row r="80" spans="1:24" ht="15">
      <c r="B80"/>
      <c r="C80"/>
      <c r="D80"/>
      <c r="E80"/>
      <c r="F80"/>
      <c r="G80"/>
      <c r="H80"/>
      <c r="I80"/>
      <c r="J80"/>
      <c r="K80"/>
      <c r="L80"/>
      <c r="M80"/>
      <c r="N80"/>
      <c r="O80" s="46"/>
      <c r="X80" s="46"/>
    </row>
    <row r="81" spans="2:24" ht="15">
      <c r="B81"/>
      <c r="C81"/>
      <c r="D81"/>
      <c r="E81"/>
      <c r="F81"/>
      <c r="G81"/>
      <c r="H81"/>
      <c r="I81"/>
      <c r="J81"/>
      <c r="K81"/>
      <c r="L81"/>
      <c r="M81"/>
      <c r="N81"/>
      <c r="O81" s="46"/>
      <c r="X81" s="46"/>
    </row>
    <row r="82" spans="2:24" ht="15">
      <c r="B82"/>
      <c r="C82"/>
      <c r="D82"/>
      <c r="E82"/>
      <c r="F82"/>
      <c r="G82"/>
      <c r="H82"/>
      <c r="I82"/>
      <c r="J82"/>
      <c r="K82"/>
      <c r="L82"/>
      <c r="M82"/>
      <c r="N82"/>
      <c r="O82" s="46"/>
      <c r="X82" s="46"/>
    </row>
    <row r="83" spans="2:24" ht="15">
      <c r="B83"/>
      <c r="C83"/>
      <c r="D83"/>
      <c r="E83"/>
      <c r="F83"/>
      <c r="G83"/>
      <c r="H83"/>
      <c r="I83"/>
      <c r="J83"/>
      <c r="K83"/>
      <c r="L83"/>
      <c r="M83"/>
      <c r="N83"/>
      <c r="O83"/>
    </row>
    <row r="84" spans="2:24" ht="15">
      <c r="B84"/>
      <c r="C84"/>
      <c r="D84"/>
      <c r="E84"/>
      <c r="F84"/>
      <c r="G84"/>
      <c r="H84"/>
      <c r="I84"/>
      <c r="J84"/>
      <c r="K84"/>
      <c r="L84"/>
      <c r="M84"/>
      <c r="N84"/>
      <c r="O84"/>
    </row>
    <row r="85" spans="2:24" ht="15">
      <c r="B85"/>
      <c r="C85"/>
      <c r="D85"/>
      <c r="E85"/>
      <c r="F85"/>
      <c r="G85"/>
      <c r="H85"/>
      <c r="I85"/>
      <c r="J85"/>
      <c r="K85"/>
      <c r="L85"/>
      <c r="M85"/>
      <c r="N85"/>
      <c r="O85"/>
    </row>
    <row r="86" spans="2:24" ht="15">
      <c r="B86"/>
      <c r="C86"/>
      <c r="D86"/>
      <c r="E86"/>
      <c r="F86"/>
      <c r="G86"/>
      <c r="H86"/>
      <c r="I86"/>
      <c r="J86"/>
      <c r="K86"/>
      <c r="L86"/>
      <c r="M86"/>
    </row>
    <row r="87" spans="2:24" ht="15">
      <c r="B87"/>
      <c r="C87"/>
      <c r="D87"/>
      <c r="E87"/>
      <c r="F87"/>
      <c r="G87"/>
      <c r="H87"/>
      <c r="I87"/>
      <c r="J87"/>
      <c r="K87"/>
    </row>
  </sheetData>
  <mergeCells count="23">
    <mergeCell ref="X7:Y7"/>
    <mergeCell ref="P46:R46"/>
    <mergeCell ref="D34:F34"/>
    <mergeCell ref="P8:R8"/>
    <mergeCell ref="P15:R15"/>
    <mergeCell ref="P16:R16"/>
    <mergeCell ref="P17:R17"/>
    <mergeCell ref="D54:F54"/>
    <mergeCell ref="D67:F67"/>
    <mergeCell ref="P3:W3"/>
    <mergeCell ref="P4:W4"/>
    <mergeCell ref="P5:W5"/>
    <mergeCell ref="S7:U7"/>
    <mergeCell ref="V7:W7"/>
    <mergeCell ref="P55:W55"/>
    <mergeCell ref="D3:K3"/>
    <mergeCell ref="D4:K4"/>
    <mergeCell ref="D5:K5"/>
    <mergeCell ref="G7:I7"/>
    <mergeCell ref="J7:K7"/>
    <mergeCell ref="D8:F8"/>
    <mergeCell ref="D9:F9"/>
    <mergeCell ref="D13:F13"/>
  </mergeCells>
  <hyperlinks>
    <hyperlink ref="A1" location="'Anexos &gt;&gt;'!A1" display="Volver al índice anexos" xr:uid="{B038F9E1-FCC3-4752-A5CB-42B72E322AE8}"/>
  </hyperlinks>
  <pageMargins left="0.7" right="0.7" top="0.75" bottom="0.75" header="0.3" footer="0.3"/>
  <pageSetup orientation="portrait" horizontalDpi="1200" verticalDpi="1200" r:id="rId1"/>
  <headerFooter>
    <oddFooter>&amp;C_x000D_&amp;1#&amp;"Calibri"&amp;8&amp;K0000FF Datos elaborados por BCP para uso Interno</oddFooter>
  </headerFooter>
  <ignoredErrors>
    <ignoredError sqref="X8:Y8" numberStoredAsText="1"/>
    <ignoredError sqref="Z8" numberStoredAsText="1"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0"/>
  <sheetViews>
    <sheetView showGridLines="0" zoomScale="54" zoomScaleNormal="60" workbookViewId="0"/>
  </sheetViews>
  <sheetFormatPr baseColWidth="10" defaultColWidth="11.42578125" defaultRowHeight="14.25"/>
  <cols>
    <col min="1" max="1" width="11.42578125" style="40"/>
    <col min="2" max="2" width="60" style="40" customWidth="1"/>
    <col min="3" max="5" width="18.5703125" style="40" customWidth="1"/>
    <col min="6" max="7" width="15.28515625" style="40" customWidth="1"/>
    <col min="8" max="8" width="9.7109375" style="40" bestFit="1" customWidth="1"/>
    <col min="9" max="9" width="13" style="40" bestFit="1" customWidth="1"/>
    <col min="10" max="10" width="19.42578125" style="40" bestFit="1" customWidth="1"/>
    <col min="11" max="16384" width="11.42578125" style="40"/>
  </cols>
  <sheetData>
    <row r="1" spans="1:11" ht="15">
      <c r="A1" s="132" t="s">
        <v>902</v>
      </c>
    </row>
    <row r="2" spans="1:11" ht="15">
      <c r="B2"/>
      <c r="C2"/>
      <c r="D2"/>
      <c r="E2"/>
      <c r="F2"/>
      <c r="G2"/>
    </row>
    <row r="3" spans="1:11">
      <c r="B3" s="2287" t="s">
        <v>458</v>
      </c>
      <c r="C3" s="2287"/>
      <c r="D3" s="2287"/>
      <c r="E3" s="2287"/>
      <c r="F3" s="2287"/>
      <c r="G3" s="2287"/>
      <c r="H3" s="198"/>
    </row>
    <row r="4" spans="1:11">
      <c r="B4" s="2287" t="s">
        <v>459</v>
      </c>
      <c r="C4" s="2287"/>
      <c r="D4" s="2287"/>
      <c r="E4" s="2287"/>
      <c r="F4" s="2287"/>
      <c r="G4" s="2287"/>
      <c r="H4" s="199"/>
    </row>
    <row r="5" spans="1:11">
      <c r="B5" s="2287" t="s">
        <v>460</v>
      </c>
      <c r="C5" s="2287"/>
      <c r="D5" s="2287"/>
      <c r="E5" s="2287"/>
      <c r="F5" s="2287"/>
      <c r="G5" s="2287"/>
      <c r="H5" s="198"/>
    </row>
    <row r="6" spans="1:11" ht="15" thickBot="1">
      <c r="B6" s="197"/>
      <c r="C6" s="197"/>
      <c r="D6" s="197"/>
      <c r="E6" s="197"/>
      <c r="F6" s="197"/>
      <c r="G6" s="197"/>
      <c r="H6" s="200"/>
    </row>
    <row r="7" spans="1:11">
      <c r="B7" s="779"/>
      <c r="C7" s="2288" t="s">
        <v>461</v>
      </c>
      <c r="D7" s="2289"/>
      <c r="E7" s="2290"/>
      <c r="F7" s="2291" t="s">
        <v>42</v>
      </c>
      <c r="G7" s="2292" t="s">
        <v>45</v>
      </c>
      <c r="H7" s="201"/>
      <c r="I7" s="66"/>
      <c r="J7" s="66"/>
    </row>
    <row r="8" spans="1:11" ht="15" thickBot="1">
      <c r="B8" s="775"/>
      <c r="C8" s="876" t="s">
        <v>876</v>
      </c>
      <c r="D8" s="877" t="s">
        <v>809</v>
      </c>
      <c r="E8" s="878" t="s">
        <v>877</v>
      </c>
      <c r="F8" s="386" t="s">
        <v>44</v>
      </c>
      <c r="G8" s="387" t="s">
        <v>45</v>
      </c>
      <c r="H8" s="202"/>
      <c r="I8" s="66"/>
      <c r="J8" s="66"/>
    </row>
    <row r="9" spans="1:11">
      <c r="B9" s="590" t="s">
        <v>398</v>
      </c>
      <c r="C9" s="591"/>
      <c r="D9" s="592"/>
      <c r="E9" s="593"/>
      <c r="F9" s="594"/>
      <c r="G9" s="595"/>
      <c r="H9" s="203"/>
      <c r="I9" s="66"/>
      <c r="J9" s="66"/>
    </row>
    <row r="10" spans="1:11">
      <c r="B10" s="81" t="s">
        <v>710</v>
      </c>
      <c r="C10" s="204">
        <v>399943</v>
      </c>
      <c r="D10" s="205">
        <v>121123</v>
      </c>
      <c r="E10" s="206">
        <v>320909</v>
      </c>
      <c r="F10" s="391">
        <v>1.6494472560950439</v>
      </c>
      <c r="G10" s="388">
        <v>-0.19761315987528222</v>
      </c>
      <c r="H10" s="207"/>
      <c r="I10" s="66"/>
      <c r="J10" s="66"/>
    </row>
    <row r="11" spans="1:11">
      <c r="B11" s="81" t="s">
        <v>463</v>
      </c>
      <c r="C11" s="204">
        <v>0</v>
      </c>
      <c r="D11" s="205">
        <v>0</v>
      </c>
      <c r="E11" s="206">
        <v>0</v>
      </c>
      <c r="F11" s="391" t="s">
        <v>906</v>
      </c>
      <c r="G11" s="388" t="s">
        <v>906</v>
      </c>
      <c r="H11" s="207"/>
      <c r="I11" s="66"/>
      <c r="J11" s="66"/>
    </row>
    <row r="12" spans="1:11">
      <c r="B12" s="81" t="s">
        <v>405</v>
      </c>
      <c r="C12" s="204">
        <v>1262327</v>
      </c>
      <c r="D12" s="205">
        <v>101222</v>
      </c>
      <c r="E12" s="206">
        <v>101684</v>
      </c>
      <c r="F12" s="391">
        <v>4.5642251684416433E-3</v>
      </c>
      <c r="G12" s="388">
        <v>-0.91944717969274203</v>
      </c>
      <c r="H12" s="207"/>
      <c r="I12" s="66"/>
      <c r="J12" s="66"/>
    </row>
    <row r="13" spans="1:11">
      <c r="B13" s="81" t="s">
        <v>464</v>
      </c>
      <c r="C13" s="204">
        <v>38291133</v>
      </c>
      <c r="D13" s="205">
        <v>40527583</v>
      </c>
      <c r="E13" s="206">
        <v>42246625</v>
      </c>
      <c r="F13" s="391">
        <v>4.2416593163229099E-2</v>
      </c>
      <c r="G13" s="388">
        <v>0.10330046906682025</v>
      </c>
      <c r="H13" s="207"/>
      <c r="I13" s="66"/>
      <c r="J13" s="66"/>
    </row>
    <row r="14" spans="1:11" ht="14.65" customHeight="1">
      <c r="B14" s="81" t="s">
        <v>166</v>
      </c>
      <c r="C14" s="204">
        <v>695652</v>
      </c>
      <c r="D14" s="205">
        <v>0</v>
      </c>
      <c r="E14" s="206">
        <v>0</v>
      </c>
      <c r="F14" s="391" t="s">
        <v>906</v>
      </c>
      <c r="G14" s="388" t="s">
        <v>906</v>
      </c>
      <c r="H14" s="207"/>
      <c r="I14" s="66"/>
      <c r="J14" s="66"/>
    </row>
    <row r="15" spans="1:11">
      <c r="B15" s="81" t="s">
        <v>465</v>
      </c>
      <c r="C15" s="204">
        <v>6777</v>
      </c>
      <c r="D15" s="205">
        <v>9626</v>
      </c>
      <c r="E15" s="206">
        <v>8836</v>
      </c>
      <c r="F15" s="391">
        <v>-8.2069395387492208E-2</v>
      </c>
      <c r="G15" s="388">
        <v>0.30382175003688949</v>
      </c>
      <c r="H15" s="207"/>
      <c r="I15" s="66"/>
      <c r="J15" s="66"/>
    </row>
    <row r="16" spans="1:11" s="134" customFormat="1" ht="15">
      <c r="B16" s="83" t="s">
        <v>466</v>
      </c>
      <c r="C16" s="209">
        <v>40655832</v>
      </c>
      <c r="D16" s="210">
        <v>40759554</v>
      </c>
      <c r="E16" s="394">
        <v>42678054</v>
      </c>
      <c r="F16" s="392">
        <v>4.7068719152324384E-2</v>
      </c>
      <c r="G16" s="389">
        <v>4.9740022538463852E-2</v>
      </c>
      <c r="H16" s="211"/>
      <c r="I16" s="1727"/>
      <c r="J16" s="1727"/>
      <c r="K16" s="1184"/>
    </row>
    <row r="17" spans="2:10">
      <c r="B17" s="82"/>
      <c r="C17" s="204"/>
      <c r="D17" s="205"/>
      <c r="E17" s="206"/>
      <c r="F17" s="391"/>
      <c r="G17" s="388"/>
      <c r="H17" s="208"/>
      <c r="I17" s="66"/>
      <c r="J17" s="66"/>
    </row>
    <row r="18" spans="2:10">
      <c r="B18" s="84" t="s">
        <v>467</v>
      </c>
      <c r="C18" s="204"/>
      <c r="D18" s="205"/>
      <c r="E18" s="206"/>
      <c r="F18" s="391"/>
      <c r="G18" s="388"/>
      <c r="H18" s="208"/>
      <c r="I18" s="66"/>
      <c r="J18" s="66"/>
    </row>
    <row r="19" spans="2:10">
      <c r="B19" s="82" t="s">
        <v>468</v>
      </c>
      <c r="C19" s="204">
        <v>0</v>
      </c>
      <c r="D19" s="205">
        <v>0</v>
      </c>
      <c r="E19" s="206">
        <v>0</v>
      </c>
      <c r="F19" s="391" t="s">
        <v>906</v>
      </c>
      <c r="G19" s="388" t="s">
        <v>906</v>
      </c>
      <c r="H19" s="208"/>
      <c r="I19" s="66"/>
      <c r="J19" s="66"/>
    </row>
    <row r="20" spans="2:10">
      <c r="B20" s="82" t="s">
        <v>469</v>
      </c>
      <c r="C20" s="204">
        <v>1829657</v>
      </c>
      <c r="D20" s="205">
        <v>0</v>
      </c>
      <c r="E20" s="206">
        <v>0</v>
      </c>
      <c r="F20" s="391" t="s">
        <v>906</v>
      </c>
      <c r="G20" s="388" t="s">
        <v>906</v>
      </c>
      <c r="H20" s="207"/>
      <c r="I20" s="66"/>
      <c r="J20" s="66"/>
    </row>
    <row r="21" spans="2:10">
      <c r="B21" s="81" t="s">
        <v>470</v>
      </c>
      <c r="C21" s="204">
        <v>230660</v>
      </c>
      <c r="D21" s="205">
        <v>211103</v>
      </c>
      <c r="E21" s="206">
        <v>274606</v>
      </c>
      <c r="F21" s="391">
        <v>0.30081524184876579</v>
      </c>
      <c r="G21" s="388">
        <v>0.19052284748114107</v>
      </c>
      <c r="H21" s="207"/>
      <c r="I21" s="66"/>
      <c r="J21" s="66"/>
    </row>
    <row r="22" spans="2:10" s="134" customFormat="1" ht="15">
      <c r="B22" s="83" t="s">
        <v>443</v>
      </c>
      <c r="C22" s="209">
        <v>2060317</v>
      </c>
      <c r="D22" s="978">
        <v>211103</v>
      </c>
      <c r="E22" s="394">
        <v>274606</v>
      </c>
      <c r="F22" s="979">
        <v>0.30081524184876579</v>
      </c>
      <c r="G22" s="389">
        <v>-0.86671662661619542</v>
      </c>
      <c r="H22" s="211"/>
      <c r="I22" s="1727"/>
      <c r="J22" s="1727"/>
    </row>
    <row r="23" spans="2:10">
      <c r="B23" s="82"/>
      <c r="C23" s="204"/>
      <c r="D23" s="205"/>
      <c r="E23" s="206"/>
      <c r="F23" s="391"/>
      <c r="G23" s="388"/>
      <c r="H23" s="208"/>
      <c r="I23" s="66"/>
      <c r="J23" s="66"/>
    </row>
    <row r="24" spans="2:10">
      <c r="B24" s="84" t="s">
        <v>471</v>
      </c>
      <c r="C24" s="204"/>
      <c r="D24" s="205"/>
      <c r="E24" s="206"/>
      <c r="F24" s="391"/>
      <c r="G24" s="388"/>
      <c r="H24" s="208"/>
      <c r="I24" s="66"/>
      <c r="J24" s="66"/>
    </row>
    <row r="25" spans="2:10" ht="14.65" customHeight="1">
      <c r="B25" s="81" t="s">
        <v>296</v>
      </c>
      <c r="C25" s="204">
        <v>1318993</v>
      </c>
      <c r="D25" s="205">
        <v>1318993</v>
      </c>
      <c r="E25" s="206">
        <v>1318993</v>
      </c>
      <c r="F25" s="391">
        <v>0</v>
      </c>
      <c r="G25" s="388">
        <v>0</v>
      </c>
      <c r="H25" s="203"/>
      <c r="I25" s="66"/>
      <c r="J25" s="66"/>
    </row>
    <row r="26" spans="2:10">
      <c r="B26" s="82" t="s">
        <v>298</v>
      </c>
      <c r="C26" s="204">
        <v>384542</v>
      </c>
      <c r="D26" s="205">
        <v>384542</v>
      </c>
      <c r="E26" s="206">
        <v>384542</v>
      </c>
      <c r="F26" s="391">
        <v>0</v>
      </c>
      <c r="G26" s="388">
        <v>0</v>
      </c>
      <c r="H26" s="203"/>
      <c r="I26" s="66"/>
      <c r="J26" s="66"/>
    </row>
    <row r="27" spans="2:10">
      <c r="B27" s="81" t="s">
        <v>329</v>
      </c>
      <c r="C27" s="204">
        <v>26651390</v>
      </c>
      <c r="D27" s="205">
        <v>28438904</v>
      </c>
      <c r="E27" s="206">
        <v>28438708</v>
      </c>
      <c r="F27" s="391">
        <v>-6.8919674260302014E-6</v>
      </c>
      <c r="G27" s="388">
        <v>6.7062843626542551E-2</v>
      </c>
      <c r="H27" s="203"/>
      <c r="I27" s="66"/>
      <c r="J27" s="66"/>
    </row>
    <row r="28" spans="2:10">
      <c r="B28" s="81" t="s">
        <v>702</v>
      </c>
      <c r="C28" s="204">
        <v>35535</v>
      </c>
      <c r="D28" s="205">
        <v>51015</v>
      </c>
      <c r="E28" s="206">
        <v>275191</v>
      </c>
      <c r="F28" s="391" t="s">
        <v>906</v>
      </c>
      <c r="G28" s="388" t="s">
        <v>906</v>
      </c>
      <c r="H28" s="203"/>
      <c r="I28" s="66"/>
      <c r="J28" s="66"/>
    </row>
    <row r="29" spans="2:10">
      <c r="B29" s="81" t="s">
        <v>449</v>
      </c>
      <c r="C29" s="204">
        <v>10205055</v>
      </c>
      <c r="D29" s="205">
        <v>10354997</v>
      </c>
      <c r="E29" s="206">
        <v>11986014</v>
      </c>
      <c r="F29" s="391">
        <v>0.15751013737618658</v>
      </c>
      <c r="G29" s="388">
        <v>0.17451733479143425</v>
      </c>
      <c r="H29" s="203"/>
      <c r="I29" s="66"/>
      <c r="J29" s="66"/>
    </row>
    <row r="30" spans="2:10" s="134" customFormat="1" ht="15">
      <c r="B30" s="83" t="s">
        <v>450</v>
      </c>
      <c r="C30" s="209">
        <v>38595515</v>
      </c>
      <c r="D30" s="210">
        <v>40548451</v>
      </c>
      <c r="E30" s="394">
        <v>42403448</v>
      </c>
      <c r="F30" s="392">
        <v>4.5747666168554753E-2</v>
      </c>
      <c r="G30" s="389">
        <v>9.8662577763245288E-2</v>
      </c>
      <c r="H30" s="211"/>
      <c r="I30" s="1727"/>
      <c r="J30" s="1727"/>
    </row>
    <row r="31" spans="2:10" ht="9" customHeight="1">
      <c r="B31" s="81"/>
      <c r="C31" s="204"/>
      <c r="D31" s="205"/>
      <c r="E31" s="206"/>
      <c r="F31" s="391"/>
      <c r="G31" s="388"/>
      <c r="H31" s="203"/>
      <c r="I31" s="66"/>
      <c r="J31" s="66"/>
    </row>
    <row r="32" spans="2:10" s="134" customFormat="1" ht="15.75" thickBot="1">
      <c r="B32" s="703" t="s">
        <v>711</v>
      </c>
      <c r="C32" s="704">
        <v>40655832</v>
      </c>
      <c r="D32" s="390">
        <v>40759554</v>
      </c>
      <c r="E32" s="705">
        <v>42678054</v>
      </c>
      <c r="F32" s="393">
        <v>4.7068719152324384E-2</v>
      </c>
      <c r="G32" s="706">
        <v>4.9740022538463852E-2</v>
      </c>
      <c r="H32" s="212"/>
      <c r="I32" s="1727"/>
      <c r="J32" s="1727"/>
    </row>
    <row r="33" spans="2:10">
      <c r="B33" s="85"/>
      <c r="C33" s="86"/>
      <c r="D33" s="86"/>
      <c r="E33" s="86"/>
      <c r="F33" s="87"/>
      <c r="G33" s="87"/>
      <c r="H33" s="212"/>
      <c r="I33" s="66"/>
      <c r="J33" s="66"/>
    </row>
    <row r="36" spans="2:10" ht="15" thickBot="1">
      <c r="B36" s="1964"/>
      <c r="C36" s="1964"/>
      <c r="D36" s="1964"/>
      <c r="E36" s="1964"/>
      <c r="F36" s="1964"/>
      <c r="G36" s="1964"/>
      <c r="H36" s="1964"/>
      <c r="I36" s="1964"/>
    </row>
    <row r="37" spans="2:10">
      <c r="B37" s="1978"/>
      <c r="C37" s="2283" t="s">
        <v>41</v>
      </c>
      <c r="D37" s="2283"/>
      <c r="E37" s="2284"/>
      <c r="F37" s="2285" t="s">
        <v>42</v>
      </c>
      <c r="G37" s="2286" t="s">
        <v>45</v>
      </c>
      <c r="H37" s="2282" t="s">
        <v>43</v>
      </c>
      <c r="I37" s="2282"/>
      <c r="J37" s="1985" t="s">
        <v>42</v>
      </c>
    </row>
    <row r="38" spans="2:10" ht="15" thickBot="1">
      <c r="B38" s="1979"/>
      <c r="C38" s="1980" t="s">
        <v>874</v>
      </c>
      <c r="D38" s="1980" t="s">
        <v>811</v>
      </c>
      <c r="E38" s="1981" t="s">
        <v>875</v>
      </c>
      <c r="F38" s="1982" t="s">
        <v>44</v>
      </c>
      <c r="G38" s="1983" t="s">
        <v>45</v>
      </c>
      <c r="H38" s="2077" t="s">
        <v>725</v>
      </c>
      <c r="I38" s="2077" t="s">
        <v>726</v>
      </c>
      <c r="J38" s="1984" t="str">
        <f>+I38&amp;" / "&amp;H38</f>
        <v>2025 / 2024</v>
      </c>
    </row>
    <row r="39" spans="2:10">
      <c r="B39" s="1972" t="s">
        <v>704</v>
      </c>
      <c r="C39" s="1960"/>
      <c r="D39" s="1960"/>
      <c r="E39" s="1971"/>
      <c r="F39" s="1961"/>
      <c r="G39" s="1965"/>
      <c r="H39" s="1960"/>
      <c r="I39" s="1960"/>
      <c r="J39" s="1986"/>
    </row>
    <row r="40" spans="2:10">
      <c r="B40" s="1973"/>
      <c r="C40" s="1959"/>
      <c r="D40" s="1959"/>
      <c r="E40" s="1968"/>
      <c r="F40" s="1961"/>
      <c r="G40" s="1965"/>
      <c r="H40" s="1959"/>
      <c r="I40" s="1959"/>
      <c r="J40" s="1986"/>
    </row>
    <row r="41" spans="2:10" ht="25.5">
      <c r="B41" s="1974" t="s">
        <v>604</v>
      </c>
      <c r="C41" s="205">
        <v>1121288</v>
      </c>
      <c r="D41" s="205">
        <v>1820418</v>
      </c>
      <c r="E41" s="1969">
        <v>1700043</v>
      </c>
      <c r="F41" s="391">
        <v>-6.6124922957254875E-2</v>
      </c>
      <c r="G41" s="1966">
        <v>0.5161519609591827</v>
      </c>
      <c r="H41" s="205">
        <v>6313139</v>
      </c>
      <c r="I41" s="205">
        <v>7671155</v>
      </c>
      <c r="J41" s="1987">
        <v>0.21510947248270632</v>
      </c>
    </row>
    <row r="42" spans="2:10" s="134" customFormat="1" ht="15">
      <c r="B42" s="1973" t="s">
        <v>474</v>
      </c>
      <c r="C42" s="205">
        <v>24419</v>
      </c>
      <c r="D42" s="205">
        <v>300</v>
      </c>
      <c r="E42" s="1969">
        <v>298</v>
      </c>
      <c r="F42" s="391">
        <v>-6.6666666666666671E-3</v>
      </c>
      <c r="G42" s="1966">
        <v>-0.98779638805847902</v>
      </c>
      <c r="H42" s="205">
        <v>93486</v>
      </c>
      <c r="I42" s="205">
        <v>41191</v>
      </c>
      <c r="J42" s="1987">
        <v>-0.55938857155082045</v>
      </c>
    </row>
    <row r="43" spans="2:10" ht="25.5">
      <c r="B43" s="1975" t="s">
        <v>605</v>
      </c>
      <c r="C43" s="205">
        <v>0</v>
      </c>
      <c r="D43" s="205">
        <v>0</v>
      </c>
      <c r="E43" s="1969">
        <v>0</v>
      </c>
      <c r="F43" s="391" t="s">
        <v>906</v>
      </c>
      <c r="G43" s="1966" t="s">
        <v>906</v>
      </c>
      <c r="H43" s="205">
        <v>1234</v>
      </c>
      <c r="I43" s="205">
        <v>0</v>
      </c>
      <c r="J43" s="1987" t="s">
        <v>906</v>
      </c>
    </row>
    <row r="44" spans="2:10">
      <c r="B44" s="1976" t="s">
        <v>703</v>
      </c>
      <c r="C44" s="210">
        <v>1145707</v>
      </c>
      <c r="D44" s="210">
        <v>1820718</v>
      </c>
      <c r="E44" s="1970">
        <v>1700341</v>
      </c>
      <c r="F44" s="392">
        <v>-6.6115126010727637E-2</v>
      </c>
      <c r="G44" s="1967">
        <v>0.48409759214179543</v>
      </c>
      <c r="H44" s="210">
        <v>6407859</v>
      </c>
      <c r="I44" s="210">
        <v>7712346</v>
      </c>
      <c r="J44" s="1988">
        <v>0.20357610865033079</v>
      </c>
    </row>
    <row r="45" spans="2:10">
      <c r="B45" s="1973"/>
      <c r="C45" s="205"/>
      <c r="D45" s="205"/>
      <c r="E45" s="1969"/>
      <c r="F45" s="391"/>
      <c r="G45" s="1966"/>
      <c r="H45" s="205"/>
      <c r="I45" s="205"/>
      <c r="J45" s="1987"/>
    </row>
    <row r="46" spans="2:10" s="134" customFormat="1" ht="15">
      <c r="B46" s="1973" t="s">
        <v>475</v>
      </c>
      <c r="C46" s="205">
        <v>-13637</v>
      </c>
      <c r="D46" s="205">
        <v>-9</v>
      </c>
      <c r="E46" s="1969">
        <v>15</v>
      </c>
      <c r="F46" s="391" t="s">
        <v>906</v>
      </c>
      <c r="G46" s="1966" t="s">
        <v>906</v>
      </c>
      <c r="H46" s="205">
        <v>-54237</v>
      </c>
      <c r="I46" s="205">
        <v>-24511</v>
      </c>
      <c r="J46" s="1987">
        <v>-0.54807603665394478</v>
      </c>
    </row>
    <row r="47" spans="2:10">
      <c r="B47" s="1973" t="s">
        <v>709</v>
      </c>
      <c r="C47" s="205">
        <v>-4134</v>
      </c>
      <c r="D47" s="205">
        <v>-4435</v>
      </c>
      <c r="E47" s="1969">
        <v>-10992</v>
      </c>
      <c r="F47" s="391">
        <v>1.478466741826381</v>
      </c>
      <c r="G47" s="1966">
        <v>1.6589259796806968</v>
      </c>
      <c r="H47" s="205">
        <v>-18085</v>
      </c>
      <c r="I47" s="205">
        <v>-25596</v>
      </c>
      <c r="J47" s="1987">
        <v>0.41531656068565109</v>
      </c>
    </row>
    <row r="48" spans="2:10" s="134" customFormat="1" ht="15">
      <c r="B48" s="1976" t="s">
        <v>67</v>
      </c>
      <c r="C48" s="210">
        <v>-17771</v>
      </c>
      <c r="D48" s="210">
        <v>-4444</v>
      </c>
      <c r="E48" s="1970">
        <v>-10977</v>
      </c>
      <c r="F48" s="392">
        <v>1.4700720072007201</v>
      </c>
      <c r="G48" s="1967">
        <v>-0.38230825502222721</v>
      </c>
      <c r="H48" s="210">
        <v>-72322</v>
      </c>
      <c r="I48" s="210">
        <v>-50107</v>
      </c>
      <c r="J48" s="1988">
        <v>-0.30716794336439812</v>
      </c>
    </row>
    <row r="49" spans="2:10">
      <c r="B49" s="1973"/>
      <c r="C49" s="205"/>
      <c r="D49" s="205"/>
      <c r="E49" s="1969"/>
      <c r="F49" s="391"/>
      <c r="G49" s="1966"/>
      <c r="H49" s="205"/>
      <c r="I49" s="205"/>
      <c r="J49" s="1987"/>
    </row>
    <row r="50" spans="2:10">
      <c r="B50" s="1972" t="s">
        <v>705</v>
      </c>
      <c r="C50" s="210">
        <v>1127936</v>
      </c>
      <c r="D50" s="210">
        <v>1816274</v>
      </c>
      <c r="E50" s="1970">
        <v>1689364</v>
      </c>
      <c r="F50" s="392">
        <v>-6.9873818597854728E-2</v>
      </c>
      <c r="G50" s="1967">
        <v>0.49774809918293239</v>
      </c>
      <c r="H50" s="210">
        <v>6335537</v>
      </c>
      <c r="I50" s="210">
        <v>7662239</v>
      </c>
      <c r="J50" s="1988">
        <v>0.20940640075182262</v>
      </c>
    </row>
    <row r="51" spans="2:10">
      <c r="B51" s="1973"/>
      <c r="C51" s="205"/>
      <c r="D51" s="205"/>
      <c r="E51" s="1969"/>
      <c r="F51" s="391"/>
      <c r="G51" s="1966"/>
      <c r="H51" s="205"/>
      <c r="I51" s="205"/>
      <c r="J51" s="1987"/>
    </row>
    <row r="52" spans="2:10">
      <c r="B52" s="1973" t="s">
        <v>706</v>
      </c>
      <c r="C52" s="205">
        <v>175</v>
      </c>
      <c r="D52" s="205">
        <v>67</v>
      </c>
      <c r="E52" s="1969">
        <v>352</v>
      </c>
      <c r="F52" s="391" t="s">
        <v>906</v>
      </c>
      <c r="G52" s="1966">
        <v>1.0114285714285713</v>
      </c>
      <c r="H52" s="205">
        <v>-2681</v>
      </c>
      <c r="I52" s="205">
        <v>-2984</v>
      </c>
      <c r="J52" s="1987">
        <v>0.11301753077209996</v>
      </c>
    </row>
    <row r="53" spans="2:10" s="134" customFormat="1" ht="15">
      <c r="B53" s="1973" t="s">
        <v>476</v>
      </c>
      <c r="C53" s="205">
        <v>-7</v>
      </c>
      <c r="D53" s="205">
        <v>-7</v>
      </c>
      <c r="E53" s="1969">
        <v>103</v>
      </c>
      <c r="F53" s="391" t="s">
        <v>906</v>
      </c>
      <c r="G53" s="1966" t="s">
        <v>906</v>
      </c>
      <c r="H53" s="205">
        <v>-383</v>
      </c>
      <c r="I53" s="205">
        <v>-320</v>
      </c>
      <c r="J53" s="1987" t="s">
        <v>906</v>
      </c>
    </row>
    <row r="54" spans="2:10">
      <c r="B54" s="1973"/>
      <c r="C54" s="205"/>
      <c r="D54" s="205"/>
      <c r="E54" s="1969"/>
      <c r="F54" s="391"/>
      <c r="G54" s="1966"/>
      <c r="H54" s="205"/>
      <c r="I54" s="205"/>
      <c r="J54" s="1987"/>
    </row>
    <row r="55" spans="2:10" s="134" customFormat="1" ht="15">
      <c r="B55" s="1972" t="s">
        <v>435</v>
      </c>
      <c r="C55" s="210">
        <v>1128104</v>
      </c>
      <c r="D55" s="210">
        <v>1816334</v>
      </c>
      <c r="E55" s="1970">
        <v>1689819</v>
      </c>
      <c r="F55" s="392">
        <v>-6.9654039400242465E-2</v>
      </c>
      <c r="G55" s="1967">
        <v>0.49792838248955767</v>
      </c>
      <c r="H55" s="210">
        <v>6332473</v>
      </c>
      <c r="I55" s="210">
        <v>7658935</v>
      </c>
      <c r="J55" s="1988">
        <v>0.20946982324283103</v>
      </c>
    </row>
    <row r="56" spans="2:10">
      <c r="B56" s="1973" t="s">
        <v>68</v>
      </c>
      <c r="C56" s="205">
        <v>-8612</v>
      </c>
      <c r="D56" s="205">
        <v>-60945</v>
      </c>
      <c r="E56" s="1969">
        <v>-57526</v>
      </c>
      <c r="F56" s="391">
        <v>-5.6099762080564441E-2</v>
      </c>
      <c r="G56" s="1966" t="s">
        <v>906</v>
      </c>
      <c r="H56" s="205">
        <v>-146713</v>
      </c>
      <c r="I56" s="205">
        <v>-215852</v>
      </c>
      <c r="J56" s="1987">
        <v>0.47125339949425066</v>
      </c>
    </row>
    <row r="57" spans="2:10" ht="15" thickBot="1">
      <c r="B57" s="1977" t="s">
        <v>707</v>
      </c>
      <c r="C57" s="1907">
        <v>1119492</v>
      </c>
      <c r="D57" s="1907">
        <v>1755389</v>
      </c>
      <c r="E57" s="1908">
        <v>1632293</v>
      </c>
      <c r="F57" s="1962">
        <v>-7.0124627646635587E-2</v>
      </c>
      <c r="G57" s="1909">
        <v>0.45806580127414936</v>
      </c>
      <c r="H57" s="1907">
        <v>6185760</v>
      </c>
      <c r="I57" s="1907">
        <v>7443083</v>
      </c>
      <c r="J57" s="1989">
        <v>0.20326087659398359</v>
      </c>
    </row>
    <row r="58" spans="2:10" ht="15" thickBot="1">
      <c r="B58" s="1963"/>
      <c r="C58" s="66"/>
      <c r="D58" s="66"/>
      <c r="E58" s="66"/>
      <c r="F58" s="88"/>
      <c r="G58" s="88"/>
      <c r="H58" s="66"/>
      <c r="I58" s="66"/>
      <c r="J58" s="88"/>
    </row>
    <row r="59" spans="2:10" ht="15" thickBot="1">
      <c r="B59" s="89" t="s">
        <v>708</v>
      </c>
      <c r="C59" s="1730">
        <v>0.9921135396172327</v>
      </c>
      <c r="D59" s="1731">
        <v>0.99948535641965708</v>
      </c>
      <c r="E59" s="1732">
        <v>0.99630164509263497</v>
      </c>
      <c r="F59" s="1733" t="str">
        <f>+ROUND((E59-D59)*10^4,0)&amp;" pbs"</f>
        <v>-32 pbs</v>
      </c>
      <c r="G59" s="1734" t="str">
        <f>+ROUND((E59-C59)*10^4,0)&amp;" pbs"</f>
        <v>42 pbs</v>
      </c>
      <c r="H59" s="1730">
        <v>0.9921135396172327</v>
      </c>
      <c r="I59" s="1732">
        <v>0.99630164509263497</v>
      </c>
      <c r="J59" s="1735" t="str">
        <f>+ROUND((I59-H59)*10^4,0)&amp;" pbs"</f>
        <v>42 pbs</v>
      </c>
    </row>
    <row r="60" spans="2:10">
      <c r="B60" s="213"/>
      <c r="C60" s="213"/>
      <c r="D60" s="213"/>
      <c r="E60" s="213"/>
      <c r="F60" s="213"/>
      <c r="G60" s="213"/>
      <c r="H60" s="199"/>
      <c r="I60" s="66"/>
      <c r="J60" s="66"/>
    </row>
  </sheetData>
  <mergeCells count="8">
    <mergeCell ref="H37:I37"/>
    <mergeCell ref="C37:E37"/>
    <mergeCell ref="F37:G37"/>
    <mergeCell ref="B3:G3"/>
    <mergeCell ref="B4:G4"/>
    <mergeCell ref="B5:G5"/>
    <mergeCell ref="C7:E7"/>
    <mergeCell ref="F7:G7"/>
  </mergeCells>
  <phoneticPr fontId="239" type="noConversion"/>
  <hyperlinks>
    <hyperlink ref="A1" location="'Anexos &gt;&gt;'!A1" display="Volver al índice anexos" xr:uid="{0C3F73AA-06C3-4610-A317-679B455F94D0}"/>
  </hyperlinks>
  <pageMargins left="0.7" right="0.7" top="0.75" bottom="0.75" header="0.3" footer="0.3"/>
  <headerFooter>
    <oddFooter>&amp;C_x000D_&amp;1#&amp;"Calibri"&amp;8&amp;K0000FF Datos elaborados por BCP para uso Interno</oddFooter>
  </headerFooter>
  <ignoredErrors>
    <ignoredError sqref="H38:I38"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H72"/>
  <sheetViews>
    <sheetView showGridLines="0" zoomScale="59" zoomScaleNormal="64" workbookViewId="0"/>
  </sheetViews>
  <sheetFormatPr baseColWidth="10" defaultColWidth="10.7109375" defaultRowHeight="14.25"/>
  <cols>
    <col min="1" max="1" width="10.7109375" style="40"/>
    <col min="2" max="2" width="6.5703125" style="40" customWidth="1"/>
    <col min="3" max="3" width="68.7109375" style="40" customWidth="1"/>
    <col min="4" max="6" width="14.5703125" style="40" customWidth="1"/>
    <col min="7" max="8" width="10.7109375" style="40" customWidth="1"/>
    <col min="9" max="9" width="2.5703125" style="40" customWidth="1"/>
    <col min="10" max="10" width="10.42578125" style="40" customWidth="1"/>
    <col min="11" max="11" width="76.28515625" style="40" customWidth="1"/>
    <col min="12" max="14" width="11.7109375" style="40" customWidth="1"/>
    <col min="15" max="16" width="8.5703125" style="40" customWidth="1"/>
    <col min="17" max="18" width="11.7109375" style="40" customWidth="1"/>
    <col min="19" max="19" width="14.5703125" style="40" customWidth="1"/>
    <col min="20" max="21" width="14.5703125" style="97" customWidth="1"/>
    <col min="22" max="22" width="2.42578125" style="40" customWidth="1"/>
    <col min="23" max="23" width="53.28515625" style="40" customWidth="1"/>
    <col min="24" max="26" width="9.7109375" style="40" customWidth="1"/>
    <col min="27" max="28" width="10.7109375" style="40"/>
    <col min="29" max="29" width="9.7109375" style="40" customWidth="1"/>
    <col min="30" max="30" width="10.7109375" style="40" customWidth="1"/>
    <col min="31" max="31" width="13.28515625" style="40" customWidth="1"/>
    <col min="32" max="16384" width="10.7109375" style="40"/>
  </cols>
  <sheetData>
    <row r="1" spans="1:31" ht="15">
      <c r="A1" s="132" t="s">
        <v>902</v>
      </c>
    </row>
    <row r="2" spans="1:31" ht="41.45" customHeight="1">
      <c r="A2" s="46"/>
      <c r="B2" s="2298" t="s">
        <v>477</v>
      </c>
      <c r="C2" s="2228"/>
      <c r="D2" s="2228"/>
      <c r="E2" s="2228"/>
      <c r="F2" s="2228"/>
      <c r="G2" s="2228"/>
      <c r="H2" s="2228"/>
      <c r="J2" s="1252"/>
      <c r="K2" s="2298" t="s">
        <v>478</v>
      </c>
      <c r="L2" s="2298"/>
      <c r="M2" s="2298"/>
      <c r="N2" s="2298"/>
      <c r="O2" s="2298"/>
      <c r="P2" s="2298"/>
      <c r="Q2" s="2298"/>
      <c r="R2" s="2298"/>
      <c r="S2" s="2298"/>
      <c r="T2" s="1248"/>
      <c r="U2" s="1248"/>
      <c r="V2" s="46"/>
      <c r="W2" s="2299" t="s">
        <v>479</v>
      </c>
      <c r="X2" s="2300"/>
      <c r="Y2" s="2300"/>
      <c r="Z2" s="2300"/>
    </row>
    <row r="3" spans="1:31">
      <c r="A3" s="46"/>
      <c r="B3" s="2228"/>
      <c r="C3" s="2228"/>
      <c r="D3" s="2228"/>
      <c r="E3" s="2228"/>
      <c r="F3" s="2228"/>
      <c r="G3" s="2228"/>
      <c r="H3" s="2228"/>
      <c r="I3" s="1252"/>
      <c r="J3" s="1252"/>
      <c r="K3" s="2298"/>
      <c r="L3" s="2298"/>
      <c r="M3" s="2298"/>
      <c r="N3" s="2298"/>
      <c r="O3" s="2298"/>
      <c r="P3" s="2298"/>
      <c r="Q3" s="2298"/>
      <c r="R3" s="2298"/>
      <c r="S3" s="2298"/>
      <c r="T3" s="1248"/>
      <c r="U3" s="1248"/>
      <c r="V3" s="46"/>
      <c r="W3" s="2300"/>
      <c r="X3" s="2300"/>
      <c r="Y3" s="2300"/>
      <c r="Z3" s="2300"/>
    </row>
    <row r="4" spans="1:31">
      <c r="A4" s="46"/>
      <c r="B4" s="2228"/>
      <c r="C4" s="2228"/>
      <c r="D4" s="2228"/>
      <c r="E4" s="2228"/>
      <c r="F4" s="2228"/>
      <c r="G4" s="2228"/>
      <c r="H4" s="2228"/>
      <c r="I4" s="1252"/>
      <c r="J4" s="1252"/>
      <c r="K4" s="2298"/>
      <c r="L4" s="2298"/>
      <c r="M4" s="2298"/>
      <c r="N4" s="2298"/>
      <c r="O4" s="2298"/>
      <c r="P4" s="2298"/>
      <c r="Q4" s="2298"/>
      <c r="R4" s="2298"/>
      <c r="S4" s="2298"/>
      <c r="T4" s="1248"/>
      <c r="U4" s="1248"/>
      <c r="V4" s="46"/>
      <c r="W4" s="2300"/>
      <c r="X4" s="2300"/>
      <c r="Y4" s="2300"/>
      <c r="Z4" s="2300"/>
    </row>
    <row r="5" spans="1:31" ht="15" thickBot="1">
      <c r="A5" s="46"/>
      <c r="B5" s="433"/>
      <c r="C5" s="433"/>
      <c r="D5" s="433"/>
      <c r="E5" s="196"/>
      <c r="F5" s="196"/>
      <c r="G5" s="196"/>
      <c r="H5" s="196"/>
      <c r="I5" s="2301"/>
      <c r="J5" s="2301"/>
      <c r="K5" s="2301"/>
      <c r="L5" s="196"/>
      <c r="M5" s="196"/>
      <c r="N5" s="196"/>
      <c r="O5" s="196"/>
      <c r="P5" s="196"/>
      <c r="Q5" s="196"/>
      <c r="R5" s="196"/>
      <c r="S5" s="196"/>
      <c r="T5" s="108"/>
      <c r="U5" s="108"/>
      <c r="V5" s="46"/>
      <c r="W5" s="130"/>
      <c r="X5" s="130"/>
      <c r="Y5" s="130"/>
      <c r="Z5" s="130"/>
    </row>
    <row r="6" spans="1:31" ht="15">
      <c r="A6" s="46"/>
      <c r="B6"/>
      <c r="C6" s="950"/>
      <c r="D6" s="2302" t="s">
        <v>461</v>
      </c>
      <c r="E6" s="2303"/>
      <c r="F6" s="2304"/>
      <c r="G6" s="2295" t="s">
        <v>42</v>
      </c>
      <c r="H6" s="2296"/>
      <c r="I6"/>
      <c r="J6"/>
      <c r="K6" s="560"/>
      <c r="L6" s="2302" t="s">
        <v>41</v>
      </c>
      <c r="M6" s="2303"/>
      <c r="N6" s="2304"/>
      <c r="O6" s="2295" t="s">
        <v>42</v>
      </c>
      <c r="P6" s="2296" t="s">
        <v>45</v>
      </c>
      <c r="Q6" s="2305" t="s">
        <v>60</v>
      </c>
      <c r="R6" s="2296"/>
      <c r="S6" s="1239" t="s">
        <v>42</v>
      </c>
      <c r="T6" s="1249"/>
      <c r="U6" s="1249"/>
      <c r="V6" s="46"/>
      <c r="W6" s="560"/>
      <c r="X6" s="2302" t="s">
        <v>41</v>
      </c>
      <c r="Y6" s="2303"/>
      <c r="Z6" s="2304"/>
      <c r="AA6" s="2295" t="s">
        <v>563</v>
      </c>
      <c r="AB6" s="2296" t="s">
        <v>45</v>
      </c>
      <c r="AC6" s="2293" t="s">
        <v>60</v>
      </c>
      <c r="AD6" s="2294"/>
      <c r="AE6" s="1266" t="s">
        <v>563</v>
      </c>
    </row>
    <row r="7" spans="1:31" ht="15.75" thickBot="1">
      <c r="A7" s="46"/>
      <c r="B7"/>
      <c r="C7" s="951"/>
      <c r="D7" s="876" t="s">
        <v>876</v>
      </c>
      <c r="E7" s="877" t="s">
        <v>809</v>
      </c>
      <c r="F7" s="878" t="s">
        <v>877</v>
      </c>
      <c r="G7" s="434" t="s">
        <v>44</v>
      </c>
      <c r="H7" s="435" t="s">
        <v>45</v>
      </c>
      <c r="I7"/>
      <c r="J7"/>
      <c r="K7" s="968"/>
      <c r="L7" s="2003" t="s">
        <v>874</v>
      </c>
      <c r="M7" s="2004" t="s">
        <v>811</v>
      </c>
      <c r="N7" s="2005" t="s">
        <v>875</v>
      </c>
      <c r="O7" s="434" t="s">
        <v>44</v>
      </c>
      <c r="P7" s="435" t="s">
        <v>45</v>
      </c>
      <c r="Q7" s="1246">
        <v>2024</v>
      </c>
      <c r="R7" s="1247">
        <v>2025</v>
      </c>
      <c r="S7" s="1240" t="str">
        <f>+CONCATENATE(R7," / ",Q7)</f>
        <v>2025 / 2024</v>
      </c>
      <c r="T7" s="1250"/>
      <c r="U7" s="1250"/>
      <c r="V7" s="46"/>
      <c r="W7" s="436"/>
      <c r="X7" s="2003" t="s">
        <v>874</v>
      </c>
      <c r="Y7" s="2004" t="s">
        <v>811</v>
      </c>
      <c r="Z7" s="2005" t="s">
        <v>875</v>
      </c>
      <c r="AA7" s="1110" t="s">
        <v>44</v>
      </c>
      <c r="AB7" s="1100" t="s">
        <v>45</v>
      </c>
      <c r="AC7" s="812" t="s">
        <v>725</v>
      </c>
      <c r="AD7" s="812" t="s">
        <v>726</v>
      </c>
      <c r="AE7" s="2092" t="str">
        <f>+AD7&amp;" / "&amp;AC7</f>
        <v>2025 / 2024</v>
      </c>
    </row>
    <row r="8" spans="1:31" ht="15.4" customHeight="1">
      <c r="A8" s="46"/>
      <c r="B8"/>
      <c r="C8" s="952" t="s">
        <v>398</v>
      </c>
      <c r="D8" s="707"/>
      <c r="E8" s="708"/>
      <c r="F8" s="709"/>
      <c r="G8" s="707"/>
      <c r="H8" s="709"/>
      <c r="I8"/>
      <c r="J8"/>
      <c r="K8" s="710" t="s">
        <v>62</v>
      </c>
      <c r="L8" s="523"/>
      <c r="M8" s="711"/>
      <c r="N8" s="711"/>
      <c r="O8" s="523"/>
      <c r="P8" s="524"/>
      <c r="Q8" s="1241"/>
      <c r="R8" s="1241"/>
      <c r="S8" s="1242"/>
      <c r="T8" s="551"/>
      <c r="U8" s="551"/>
      <c r="V8" s="46"/>
      <c r="W8" s="710" t="s">
        <v>73</v>
      </c>
      <c r="X8" s="712"/>
      <c r="Y8" s="713"/>
      <c r="Z8" s="714"/>
      <c r="AA8" s="461"/>
      <c r="AB8" s="462"/>
      <c r="AC8" s="2093"/>
      <c r="AD8" s="2094"/>
      <c r="AE8" s="2095"/>
    </row>
    <row r="9" spans="1:31" ht="15.4" customHeight="1">
      <c r="A9" s="46"/>
      <c r="B9"/>
      <c r="C9" s="953" t="s">
        <v>462</v>
      </c>
      <c r="D9" s="291"/>
      <c r="E9" s="437"/>
      <c r="F9" s="293"/>
      <c r="G9" s="438"/>
      <c r="H9" s="439"/>
      <c r="I9"/>
      <c r="J9"/>
      <c r="K9" s="969" t="s">
        <v>170</v>
      </c>
      <c r="L9" s="291">
        <v>4381994</v>
      </c>
      <c r="M9" s="437">
        <v>4359098</v>
      </c>
      <c r="N9" s="437">
        <v>4486502</v>
      </c>
      <c r="O9" s="438">
        <v>2.9227147451147004E-2</v>
      </c>
      <c r="P9" s="439">
        <v>2.3849416498516428E-2</v>
      </c>
      <c r="Q9" s="437">
        <v>17346146</v>
      </c>
      <c r="R9" s="437">
        <v>17415907</v>
      </c>
      <c r="S9" s="1243">
        <v>4.0217002670218504E-3</v>
      </c>
      <c r="T9" s="1237"/>
      <c r="U9" s="1237"/>
      <c r="V9" s="441"/>
      <c r="W9" s="440" t="s">
        <v>624</v>
      </c>
      <c r="X9" s="1176">
        <v>2.4398664590862741E-2</v>
      </c>
      <c r="Y9" s="1177">
        <v>3.076363572609039E-2</v>
      </c>
      <c r="Z9" s="1178">
        <v>2.8936616564313126E-2</v>
      </c>
      <c r="AA9" s="1102" t="str">
        <f>+ROUND((Z9-Y9)*10^4,0)&amp;" pbs"</f>
        <v>-18 pbs</v>
      </c>
      <c r="AB9" s="1103" t="str">
        <f>+ROUND((Z9-X9)*10^4,0)&amp;" pbs"</f>
        <v>45 pbs</v>
      </c>
      <c r="AC9" s="1177">
        <v>2.6162026286945174E-2</v>
      </c>
      <c r="AD9" s="1178">
        <v>3.0057767758047887E-2</v>
      </c>
      <c r="AE9" s="2096" t="str">
        <f>+ROUND((AD9-AC9)*10^4,0)&amp;" pbs"</f>
        <v>39 pbs</v>
      </c>
    </row>
    <row r="10" spans="1:31" ht="15.4" customHeight="1">
      <c r="A10" s="46"/>
      <c r="B10"/>
      <c r="C10" s="459" t="s">
        <v>399</v>
      </c>
      <c r="D10" s="442">
        <v>5430818</v>
      </c>
      <c r="E10" s="443">
        <v>5571298</v>
      </c>
      <c r="F10" s="444">
        <v>5215104</v>
      </c>
      <c r="G10" s="438">
        <v>-6.3933754755175543E-2</v>
      </c>
      <c r="H10" s="439">
        <v>-3.9720351519789469E-2</v>
      </c>
      <c r="I10"/>
      <c r="J10"/>
      <c r="K10" s="161" t="s">
        <v>622</v>
      </c>
      <c r="L10" s="291">
        <v>-1025087</v>
      </c>
      <c r="M10" s="437">
        <v>-930847</v>
      </c>
      <c r="N10" s="437">
        <v>-937173</v>
      </c>
      <c r="O10" s="438">
        <v>6.7959610977958787E-3</v>
      </c>
      <c r="P10" s="439">
        <v>-8.5762476745876198E-2</v>
      </c>
      <c r="Q10" s="437">
        <v>-4286492</v>
      </c>
      <c r="R10" s="437">
        <v>-3796368</v>
      </c>
      <c r="S10" s="1243">
        <v>-0.11434151749262567</v>
      </c>
      <c r="T10" s="1237"/>
      <c r="U10" s="1237"/>
      <c r="V10" s="441"/>
      <c r="W10" s="155" t="s">
        <v>625</v>
      </c>
      <c r="X10" s="1176">
        <v>0.1976387790742391</v>
      </c>
      <c r="Y10" s="1177">
        <v>0.24856489568038675</v>
      </c>
      <c r="Z10" s="1178">
        <v>0.22638832208879039</v>
      </c>
      <c r="AA10" s="1102" t="str">
        <f t="shared" ref="AA10:AA24" si="0">+ROUND((Z10-Y10)*10^4,0)&amp;" pbs"</f>
        <v>-222 pbs</v>
      </c>
      <c r="AB10" s="1103" t="str">
        <f t="shared" ref="AB10:AB24" si="1">+ROUND((Z10-X10)*10^4,0)&amp;" pbs"</f>
        <v>287 pbs</v>
      </c>
      <c r="AC10" s="1177">
        <v>0.20767737540227932</v>
      </c>
      <c r="AD10" s="1178">
        <v>0.23857842375069871</v>
      </c>
      <c r="AE10" s="2096" t="str">
        <f t="shared" ref="AE10:AE24" si="2">+ROUND((AD10-AC10)*10^4,0)&amp;" pbs"</f>
        <v>309 pbs</v>
      </c>
    </row>
    <row r="11" spans="1:31" ht="15.4" customHeight="1">
      <c r="A11" s="46"/>
      <c r="B11"/>
      <c r="C11" s="459" t="s">
        <v>400</v>
      </c>
      <c r="D11" s="442">
        <v>39106465</v>
      </c>
      <c r="E11" s="443">
        <v>33968802</v>
      </c>
      <c r="F11" s="444">
        <v>39683584</v>
      </c>
      <c r="G11" s="438">
        <v>0.16823619508277035</v>
      </c>
      <c r="H11" s="439">
        <v>1.4757636620952572E-2</v>
      </c>
      <c r="I11"/>
      <c r="J11"/>
      <c r="K11" s="970" t="s">
        <v>62</v>
      </c>
      <c r="L11" s="294">
        <v>3356907</v>
      </c>
      <c r="M11" s="772">
        <v>3428251</v>
      </c>
      <c r="N11" s="772">
        <v>3549329</v>
      </c>
      <c r="O11" s="454">
        <v>3.5317717401672166E-2</v>
      </c>
      <c r="P11" s="455">
        <v>5.7321218609869141E-2</v>
      </c>
      <c r="Q11" s="772">
        <v>13059654</v>
      </c>
      <c r="R11" s="772">
        <v>13619539</v>
      </c>
      <c r="S11" s="1244">
        <v>4.2871350190441491E-2</v>
      </c>
      <c r="T11" s="1238"/>
      <c r="U11" s="1238"/>
      <c r="V11" s="441"/>
      <c r="W11" s="155" t="s">
        <v>626</v>
      </c>
      <c r="X11" s="1097">
        <v>6.6972851870083561E-2</v>
      </c>
      <c r="Y11" s="1098">
        <v>6.891781407503382E-2</v>
      </c>
      <c r="Z11" s="1099">
        <v>6.9002917852921689E-2</v>
      </c>
      <c r="AA11" s="1106" t="str">
        <f t="shared" si="0"/>
        <v>1 pbs</v>
      </c>
      <c r="AB11" s="1107" t="str">
        <f t="shared" si="1"/>
        <v>20 pbs</v>
      </c>
      <c r="AC11" s="1098">
        <v>6.6889412635671275E-2</v>
      </c>
      <c r="AD11" s="1099">
        <v>6.5797286296815888E-2</v>
      </c>
      <c r="AE11" s="2097" t="str">
        <f t="shared" si="2"/>
        <v>-11 pbs</v>
      </c>
    </row>
    <row r="12" spans="1:31" ht="15.4" customHeight="1">
      <c r="A12" s="46"/>
      <c r="B12"/>
      <c r="C12" s="953" t="s">
        <v>401</v>
      </c>
      <c r="D12" s="445">
        <v>44537283</v>
      </c>
      <c r="E12" s="446">
        <v>39540100</v>
      </c>
      <c r="F12" s="447">
        <v>44898688</v>
      </c>
      <c r="G12" s="454">
        <v>0.13552287424665088</v>
      </c>
      <c r="H12" s="455">
        <v>8.1146620461782556E-3</v>
      </c>
      <c r="I12"/>
      <c r="J12"/>
      <c r="K12" s="44"/>
      <c r="L12" s="291"/>
      <c r="M12" s="437"/>
      <c r="N12" s="437"/>
      <c r="O12" s="438"/>
      <c r="P12" s="439"/>
      <c r="Q12" s="437"/>
      <c r="R12" s="437"/>
      <c r="S12" s="1243"/>
      <c r="T12" s="1237"/>
      <c r="U12" s="1237"/>
      <c r="V12" s="441"/>
      <c r="W12" s="155" t="s">
        <v>627</v>
      </c>
      <c r="X12" s="1097">
        <v>5.3453238101542976E-2</v>
      </c>
      <c r="Y12" s="1098">
        <v>5.7624422583786993E-2</v>
      </c>
      <c r="Z12" s="1099">
        <v>5.7496440440096955E-2</v>
      </c>
      <c r="AA12" s="1106" t="str">
        <f t="shared" si="0"/>
        <v>-1 pbs</v>
      </c>
      <c r="AB12" s="1107" t="str">
        <f t="shared" si="1"/>
        <v>40 pbs</v>
      </c>
      <c r="AC12" s="1098">
        <v>5.0084912901924045E-2</v>
      </c>
      <c r="AD12" s="1099">
        <v>5.5060129424800153E-2</v>
      </c>
      <c r="AE12" s="2097" t="str">
        <f t="shared" si="2"/>
        <v>50 pbs</v>
      </c>
    </row>
    <row r="13" spans="1:31" ht="13.15" customHeight="1">
      <c r="A13" s="46"/>
      <c r="B13"/>
      <c r="C13" s="953"/>
      <c r="D13" s="445"/>
      <c r="E13" s="446"/>
      <c r="F13" s="447"/>
      <c r="G13" s="454"/>
      <c r="H13" s="455"/>
      <c r="I13"/>
      <c r="J13"/>
      <c r="K13" s="44" t="s">
        <v>63</v>
      </c>
      <c r="L13" s="291">
        <v>-786209</v>
      </c>
      <c r="M13" s="437">
        <v>-675251</v>
      </c>
      <c r="N13" s="437">
        <v>-714928</v>
      </c>
      <c r="O13" s="438">
        <v>5.8758891138258218E-2</v>
      </c>
      <c r="P13" s="439">
        <v>-9.0664187258095497E-2</v>
      </c>
      <c r="Q13" s="437">
        <v>-3683332</v>
      </c>
      <c r="R13" s="437">
        <v>-2673049</v>
      </c>
      <c r="S13" s="1243">
        <v>-0.27428507666428115</v>
      </c>
      <c r="T13" s="1237"/>
      <c r="U13" s="1237"/>
      <c r="V13" s="441"/>
      <c r="W13" s="155" t="s">
        <v>628</v>
      </c>
      <c r="X13" s="1097">
        <v>2.3351089494116094E-2</v>
      </c>
      <c r="Y13" s="1098">
        <v>2.1381504639911137E-2</v>
      </c>
      <c r="Z13" s="1099">
        <v>2.0848185297221895E-2</v>
      </c>
      <c r="AA13" s="1102" t="str">
        <f t="shared" si="0"/>
        <v>-5 pbs</v>
      </c>
      <c r="AB13" s="1103" t="str">
        <f t="shared" si="1"/>
        <v>-25 pbs</v>
      </c>
      <c r="AC13" s="1098">
        <v>2.5077617729650076E-2</v>
      </c>
      <c r="AD13" s="1099">
        <v>2.0902294026236657E-2</v>
      </c>
      <c r="AE13" s="2096" t="str">
        <f t="shared" si="2"/>
        <v>-42 pbs</v>
      </c>
    </row>
    <row r="14" spans="1:31" ht="15.4" customHeight="1">
      <c r="A14" s="46"/>
      <c r="B14"/>
      <c r="C14" s="953" t="s">
        <v>162</v>
      </c>
      <c r="D14" s="445">
        <v>19151</v>
      </c>
      <c r="E14" s="446">
        <v>1211354</v>
      </c>
      <c r="F14" s="447">
        <v>852396</v>
      </c>
      <c r="G14" s="454">
        <v>-0.29632791075110992</v>
      </c>
      <c r="H14" s="455" t="s">
        <v>906</v>
      </c>
      <c r="I14"/>
      <c r="J14"/>
      <c r="K14" s="44" t="s">
        <v>226</v>
      </c>
      <c r="L14" s="291">
        <v>108560</v>
      </c>
      <c r="M14" s="437">
        <v>113472</v>
      </c>
      <c r="N14" s="437">
        <v>123065</v>
      </c>
      <c r="O14" s="438">
        <v>8.4540679639029892E-2</v>
      </c>
      <c r="P14" s="439">
        <v>0.13361274871039056</v>
      </c>
      <c r="Q14" s="437">
        <v>402380</v>
      </c>
      <c r="R14" s="437">
        <v>450539</v>
      </c>
      <c r="S14" s="1243">
        <v>0.11968537203638352</v>
      </c>
      <c r="T14" s="1237"/>
      <c r="U14" s="1237"/>
      <c r="V14" s="441"/>
      <c r="W14" s="45"/>
      <c r="X14" s="1097"/>
      <c r="Y14" s="1098"/>
      <c r="Z14" s="1099"/>
      <c r="AA14" s="1106"/>
      <c r="AB14" s="1107"/>
      <c r="AC14" s="1098"/>
      <c r="AD14" s="1099"/>
      <c r="AE14" s="2097"/>
    </row>
    <row r="15" spans="1:31" ht="13.15" customHeight="1">
      <c r="A15" s="46"/>
      <c r="B15"/>
      <c r="C15" s="953"/>
      <c r="D15" s="445"/>
      <c r="E15" s="446"/>
      <c r="F15" s="447"/>
      <c r="G15" s="454"/>
      <c r="H15" s="455"/>
      <c r="I15"/>
      <c r="J15"/>
      <c r="K15" s="970" t="s">
        <v>403</v>
      </c>
      <c r="L15" s="294">
        <v>-677649</v>
      </c>
      <c r="M15" s="772">
        <v>-561779</v>
      </c>
      <c r="N15" s="772">
        <v>-591863</v>
      </c>
      <c r="O15" s="454">
        <v>5.3551307542645775E-2</v>
      </c>
      <c r="P15" s="455">
        <v>-0.12659356097330624</v>
      </c>
      <c r="Q15" s="772">
        <v>-3280952</v>
      </c>
      <c r="R15" s="772">
        <v>-2222510</v>
      </c>
      <c r="S15" s="1244">
        <v>-0.32260209841533799</v>
      </c>
      <c r="T15" s="1238"/>
      <c r="U15" s="1238"/>
      <c r="V15" s="441"/>
      <c r="W15" s="258" t="s">
        <v>503</v>
      </c>
      <c r="X15" s="1097"/>
      <c r="Y15" s="1098"/>
      <c r="Z15" s="1099"/>
      <c r="AA15" s="1106"/>
      <c r="AB15" s="1107"/>
      <c r="AC15" s="1177"/>
      <c r="AD15" s="1178"/>
      <c r="AE15" s="2097"/>
    </row>
    <row r="16" spans="1:31" ht="15.4" customHeight="1">
      <c r="A16" s="46"/>
      <c r="B16"/>
      <c r="C16" s="953" t="s">
        <v>404</v>
      </c>
      <c r="D16" s="445">
        <v>603635</v>
      </c>
      <c r="E16" s="446">
        <v>368478</v>
      </c>
      <c r="F16" s="447">
        <v>641157</v>
      </c>
      <c r="G16" s="454">
        <v>0.74001432921368437</v>
      </c>
      <c r="H16" s="455">
        <v>6.216008018090402E-2</v>
      </c>
      <c r="I16"/>
      <c r="J16"/>
      <c r="K16" s="44"/>
      <c r="L16" s="294"/>
      <c r="M16" s="772"/>
      <c r="N16" s="772"/>
      <c r="O16" s="454"/>
      <c r="P16" s="455"/>
      <c r="Q16" s="772"/>
      <c r="R16" s="772"/>
      <c r="S16" s="1244"/>
      <c r="T16" s="1238"/>
      <c r="U16" s="1238"/>
      <c r="V16" s="441"/>
      <c r="W16" s="155" t="s">
        <v>504</v>
      </c>
      <c r="X16" s="1176">
        <v>3.8339474858393126E-2</v>
      </c>
      <c r="Y16" s="1177">
        <v>3.4547187574872865E-2</v>
      </c>
      <c r="Z16" s="1178">
        <v>3.2415492189587454E-2</v>
      </c>
      <c r="AA16" s="1102" t="str">
        <f t="shared" si="0"/>
        <v>-21 pbs</v>
      </c>
      <c r="AB16" s="1103" t="str">
        <f t="shared" si="1"/>
        <v>-59 pbs</v>
      </c>
      <c r="AC16" s="1177">
        <v>3.8339474858393126E-2</v>
      </c>
      <c r="AD16" s="1178">
        <v>3.2415492189587454E-2</v>
      </c>
      <c r="AE16" s="2096" t="str">
        <f t="shared" si="2"/>
        <v>-59 pbs</v>
      </c>
    </row>
    <row r="17" spans="1:34" ht="25.5">
      <c r="A17" s="46"/>
      <c r="B17"/>
      <c r="C17" s="953" t="s">
        <v>165</v>
      </c>
      <c r="D17" s="445">
        <v>23375769</v>
      </c>
      <c r="E17" s="446">
        <v>21868305</v>
      </c>
      <c r="F17" s="447">
        <v>22839625</v>
      </c>
      <c r="G17" s="454">
        <v>4.4416794077090108E-2</v>
      </c>
      <c r="H17" s="455">
        <v>-2.2935887157338013E-2</v>
      </c>
      <c r="I17"/>
      <c r="J17"/>
      <c r="K17" s="971" t="s">
        <v>64</v>
      </c>
      <c r="L17" s="294">
        <v>2679258</v>
      </c>
      <c r="M17" s="772">
        <v>2866472</v>
      </c>
      <c r="N17" s="772">
        <v>2957466</v>
      </c>
      <c r="O17" s="454">
        <v>3.1744248679212633E-2</v>
      </c>
      <c r="P17" s="455">
        <v>0.1038377043196288</v>
      </c>
      <c r="Q17" s="772">
        <v>9778702</v>
      </c>
      <c r="R17" s="772">
        <v>11397029</v>
      </c>
      <c r="S17" s="1244">
        <v>0.16549507286345366</v>
      </c>
      <c r="T17" s="1238"/>
      <c r="U17" s="1238"/>
      <c r="V17" s="441"/>
      <c r="W17" s="448" t="s">
        <v>505</v>
      </c>
      <c r="X17" s="1176">
        <v>5.4602789211178351E-2</v>
      </c>
      <c r="Y17" s="1177">
        <v>4.8531150117695161E-2</v>
      </c>
      <c r="Z17" s="1178">
        <v>4.5785756356567717E-2</v>
      </c>
      <c r="AA17" s="1102" t="str">
        <f t="shared" si="0"/>
        <v>-27 pbs</v>
      </c>
      <c r="AB17" s="1103" t="str">
        <f t="shared" si="1"/>
        <v>-88 pbs</v>
      </c>
      <c r="AC17" s="1177">
        <v>5.4602789211178351E-2</v>
      </c>
      <c r="AD17" s="1178">
        <v>4.5785756356567717E-2</v>
      </c>
      <c r="AE17" s="2096" t="str">
        <f t="shared" si="2"/>
        <v>-88 pbs</v>
      </c>
    </row>
    <row r="18" spans="1:34" ht="15.4" customHeight="1">
      <c r="A18" s="46"/>
      <c r="B18"/>
      <c r="C18" s="953" t="s">
        <v>166</v>
      </c>
      <c r="D18" s="445">
        <v>8277440</v>
      </c>
      <c r="E18" s="446">
        <v>8124785</v>
      </c>
      <c r="F18" s="447">
        <v>8227850</v>
      </c>
      <c r="G18" s="454">
        <v>1.2685258748385341E-2</v>
      </c>
      <c r="H18" s="455">
        <v>-5.9909827192948543E-3</v>
      </c>
      <c r="I18"/>
      <c r="J18"/>
      <c r="K18" s="44"/>
      <c r="L18" s="291"/>
      <c r="M18" s="437"/>
      <c r="N18" s="437"/>
      <c r="O18" s="438"/>
      <c r="P18" s="439"/>
      <c r="Q18" s="437"/>
      <c r="R18" s="437"/>
      <c r="S18" s="1243"/>
      <c r="T18" s="1237"/>
      <c r="U18" s="1237"/>
      <c r="V18" s="441"/>
      <c r="W18" s="155" t="s">
        <v>506</v>
      </c>
      <c r="X18" s="1176">
        <v>1.4702172067124732</v>
      </c>
      <c r="Y18" s="1177">
        <v>1.5572628415195415</v>
      </c>
      <c r="Z18" s="1178">
        <v>1.6080688955701419</v>
      </c>
      <c r="AA18" s="1102" t="str">
        <f t="shared" si="0"/>
        <v>508 pbs</v>
      </c>
      <c r="AB18" s="1103" t="str">
        <f t="shared" si="1"/>
        <v>1379 pbs</v>
      </c>
      <c r="AC18" s="1177">
        <v>1.4702172067124732</v>
      </c>
      <c r="AD18" s="1178">
        <v>1.6080688955701419</v>
      </c>
      <c r="AE18" s="2096" t="str">
        <f t="shared" si="2"/>
        <v>1379 pbs</v>
      </c>
    </row>
    <row r="19" spans="1:34" ht="13.15" customHeight="1">
      <c r="A19" s="46"/>
      <c r="B19"/>
      <c r="C19" s="953"/>
      <c r="D19" s="445"/>
      <c r="E19" s="446"/>
      <c r="F19" s="447"/>
      <c r="G19" s="454"/>
      <c r="H19" s="455"/>
      <c r="I19"/>
      <c r="J19"/>
      <c r="K19" s="970" t="s">
        <v>65</v>
      </c>
      <c r="L19" s="291"/>
      <c r="M19" s="437"/>
      <c r="N19" s="437"/>
      <c r="O19" s="438"/>
      <c r="P19" s="439"/>
      <c r="Q19" s="437"/>
      <c r="R19" s="437"/>
      <c r="S19" s="1243"/>
      <c r="T19" s="1237"/>
      <c r="U19" s="1237"/>
      <c r="V19" s="441"/>
      <c r="W19" s="155" t="s">
        <v>507</v>
      </c>
      <c r="X19" s="1176">
        <v>1.0323164154696742</v>
      </c>
      <c r="Y19" s="1177">
        <v>1.1085468067186646</v>
      </c>
      <c r="Z19" s="1178">
        <v>1.1384838620711182</v>
      </c>
      <c r="AA19" s="1102" t="str">
        <f t="shared" si="0"/>
        <v>299 pbs</v>
      </c>
      <c r="AB19" s="1103" t="str">
        <f t="shared" si="1"/>
        <v>1062 pbs</v>
      </c>
      <c r="AC19" s="1177">
        <v>1.0323164154696742</v>
      </c>
      <c r="AD19" s="1178">
        <v>1.1384838620711182</v>
      </c>
      <c r="AE19" s="2096" t="str">
        <f t="shared" si="2"/>
        <v>1062 pbs</v>
      </c>
    </row>
    <row r="20" spans="1:34" ht="15.4" customHeight="1">
      <c r="A20" s="46"/>
      <c r="B20"/>
      <c r="C20" s="953" t="s">
        <v>31</v>
      </c>
      <c r="D20" s="445">
        <v>132053791</v>
      </c>
      <c r="E20" s="446">
        <v>135408707</v>
      </c>
      <c r="F20" s="447">
        <v>138303962</v>
      </c>
      <c r="G20" s="454">
        <v>2.1381601406178407E-2</v>
      </c>
      <c r="H20" s="455">
        <v>4.7330492768662732E-2</v>
      </c>
      <c r="I20"/>
      <c r="J20"/>
      <c r="K20" s="161" t="s">
        <v>480</v>
      </c>
      <c r="L20" s="291">
        <v>833341</v>
      </c>
      <c r="M20" s="437">
        <v>902082</v>
      </c>
      <c r="N20" s="437">
        <v>956996</v>
      </c>
      <c r="O20" s="438">
        <v>6.0874732008841768E-2</v>
      </c>
      <c r="P20" s="439">
        <v>0.14838463486135928</v>
      </c>
      <c r="Q20" s="437">
        <v>3150264</v>
      </c>
      <c r="R20" s="437">
        <v>3601033</v>
      </c>
      <c r="S20" s="1243">
        <v>0.14308927759705217</v>
      </c>
      <c r="T20" s="1237"/>
      <c r="U20" s="1237"/>
      <c r="V20" s="441"/>
      <c r="W20" s="155" t="s">
        <v>629</v>
      </c>
      <c r="X20" s="1176">
        <v>2.0761486790092303E-2</v>
      </c>
      <c r="Y20" s="1177">
        <v>1.6743248545798006E-2</v>
      </c>
      <c r="Z20" s="1178">
        <v>1.7298812030577853E-2</v>
      </c>
      <c r="AA20" s="1102" t="str">
        <f t="shared" si="0"/>
        <v>6 pbs</v>
      </c>
      <c r="AB20" s="1103" t="str">
        <f t="shared" si="1"/>
        <v>-35 pbs</v>
      </c>
      <c r="AC20" s="1177">
        <v>2.4872568058890501E-2</v>
      </c>
      <c r="AD20" s="1178">
        <v>1.6441252218576147E-2</v>
      </c>
      <c r="AE20" s="2096" t="str">
        <f t="shared" si="2"/>
        <v>-84 pbs</v>
      </c>
    </row>
    <row r="21" spans="1:34" ht="15.4" customHeight="1">
      <c r="A21" s="46"/>
      <c r="B21"/>
      <c r="C21" s="459" t="s">
        <v>408</v>
      </c>
      <c r="D21" s="442">
        <v>126990918</v>
      </c>
      <c r="E21" s="443">
        <v>130730717</v>
      </c>
      <c r="F21" s="444">
        <v>133820771</v>
      </c>
      <c r="G21" s="438">
        <v>2.3636786142617116E-2</v>
      </c>
      <c r="H21" s="439">
        <v>5.3782216142417363E-2</v>
      </c>
      <c r="I21"/>
      <c r="J21"/>
      <c r="K21" s="161" t="s">
        <v>481</v>
      </c>
      <c r="L21" s="291">
        <v>313538</v>
      </c>
      <c r="M21" s="437">
        <v>349768</v>
      </c>
      <c r="N21" s="437">
        <v>374685</v>
      </c>
      <c r="O21" s="438">
        <v>7.1238649619176142E-2</v>
      </c>
      <c r="P21" s="439">
        <v>0.19502261288902781</v>
      </c>
      <c r="Q21" s="437">
        <v>1166567</v>
      </c>
      <c r="R21" s="437">
        <v>1379529</v>
      </c>
      <c r="S21" s="1243">
        <v>0.18255445250894289</v>
      </c>
      <c r="T21" s="1237"/>
      <c r="U21" s="1237"/>
      <c r="V21" s="441"/>
      <c r="W21" s="155"/>
      <c r="X21" s="1176"/>
      <c r="Y21" s="1177"/>
      <c r="Z21" s="1178"/>
      <c r="AA21" s="1106"/>
      <c r="AB21" s="1107"/>
      <c r="AC21" s="1177"/>
      <c r="AD21" s="1178"/>
      <c r="AE21" s="2096"/>
    </row>
    <row r="22" spans="1:34" ht="15.4" customHeight="1">
      <c r="A22" s="46"/>
      <c r="B22"/>
      <c r="C22" s="459" t="s">
        <v>410</v>
      </c>
      <c r="D22" s="442">
        <v>5062873</v>
      </c>
      <c r="E22" s="443">
        <v>4677990</v>
      </c>
      <c r="F22" s="444">
        <v>4483191</v>
      </c>
      <c r="G22" s="438">
        <v>-4.1641602483117747E-2</v>
      </c>
      <c r="H22" s="439">
        <v>-0.11449665041963328</v>
      </c>
      <c r="I22"/>
      <c r="J22"/>
      <c r="K22" s="161" t="s">
        <v>509</v>
      </c>
      <c r="L22" s="291">
        <v>-19571</v>
      </c>
      <c r="M22" s="437">
        <v>2683</v>
      </c>
      <c r="N22" s="437">
        <v>21796</v>
      </c>
      <c r="O22" s="438" t="s">
        <v>906</v>
      </c>
      <c r="P22" s="439" t="s">
        <v>906</v>
      </c>
      <c r="Q22" s="437">
        <v>27933</v>
      </c>
      <c r="R22" s="437">
        <v>156966</v>
      </c>
      <c r="S22" s="1243" t="s">
        <v>906</v>
      </c>
      <c r="T22" s="1237"/>
      <c r="U22" s="1237"/>
      <c r="V22" s="441"/>
      <c r="W22" s="449" t="s">
        <v>81</v>
      </c>
      <c r="X22" s="1176"/>
      <c r="Y22" s="1177"/>
      <c r="Z22" s="1178"/>
      <c r="AA22" s="1106"/>
      <c r="AB22" s="1107"/>
      <c r="AC22" s="1177"/>
      <c r="AD22" s="1178"/>
      <c r="AE22" s="2096"/>
    </row>
    <row r="23" spans="1:34" ht="15.4" customHeight="1">
      <c r="A23" s="46"/>
      <c r="B23"/>
      <c r="C23" s="459" t="s">
        <v>482</v>
      </c>
      <c r="D23" s="442">
        <v>-7443523</v>
      </c>
      <c r="E23" s="443">
        <v>-7284860</v>
      </c>
      <c r="F23" s="444">
        <v>-7209280</v>
      </c>
      <c r="G23" s="438">
        <v>-1.037494200300349E-2</v>
      </c>
      <c r="H23" s="439">
        <v>-3.1469372768781666E-2</v>
      </c>
      <c r="I23"/>
      <c r="J23"/>
      <c r="K23" s="161" t="s">
        <v>413</v>
      </c>
      <c r="L23" s="291">
        <v>0</v>
      </c>
      <c r="M23" s="437">
        <v>0</v>
      </c>
      <c r="N23" s="437">
        <v>0</v>
      </c>
      <c r="O23" s="438">
        <v>0</v>
      </c>
      <c r="P23" s="439">
        <v>0</v>
      </c>
      <c r="Q23" s="437">
        <v>0</v>
      </c>
      <c r="R23" s="437">
        <v>0</v>
      </c>
      <c r="S23" s="1243">
        <v>0</v>
      </c>
      <c r="T23" s="1237"/>
      <c r="U23" s="1237"/>
      <c r="V23" s="441"/>
      <c r="W23" s="155" t="s">
        <v>630</v>
      </c>
      <c r="X23" s="1176">
        <v>0.44799961472850508</v>
      </c>
      <c r="Y23" s="1177">
        <v>0.41294019903590984</v>
      </c>
      <c r="Z23" s="1178">
        <v>0.43691198687665272</v>
      </c>
      <c r="AA23" s="1102" t="str">
        <f t="shared" si="0"/>
        <v>240 pbs</v>
      </c>
      <c r="AB23" s="1103" t="str">
        <f t="shared" si="1"/>
        <v>-111 pbs</v>
      </c>
      <c r="AC23" s="1177">
        <v>0.40082014114056835</v>
      </c>
      <c r="AD23" s="1178">
        <v>0.41293386026010293</v>
      </c>
      <c r="AE23" s="2096" t="str">
        <f t="shared" si="2"/>
        <v>121 pbs</v>
      </c>
    </row>
    <row r="24" spans="1:34" ht="15.4" customHeight="1" thickBot="1">
      <c r="A24" s="46"/>
      <c r="B24"/>
      <c r="C24" s="953" t="s">
        <v>414</v>
      </c>
      <c r="D24" s="445">
        <v>124610268</v>
      </c>
      <c r="E24" s="446">
        <v>128123847</v>
      </c>
      <c r="F24" s="447">
        <v>131094682</v>
      </c>
      <c r="G24" s="454">
        <v>2.3187213540348972E-2</v>
      </c>
      <c r="H24" s="455">
        <v>5.2037557611223501E-2</v>
      </c>
      <c r="I24"/>
      <c r="J24"/>
      <c r="K24" s="161" t="s">
        <v>733</v>
      </c>
      <c r="L24" s="291">
        <v>0</v>
      </c>
      <c r="M24" s="437">
        <v>0</v>
      </c>
      <c r="N24" s="437">
        <v>0</v>
      </c>
      <c r="O24" s="438">
        <v>0</v>
      </c>
      <c r="P24" s="439">
        <v>0</v>
      </c>
      <c r="Q24" s="437">
        <v>0</v>
      </c>
      <c r="R24" s="437">
        <v>0</v>
      </c>
      <c r="S24" s="1243">
        <v>0</v>
      </c>
      <c r="T24" s="1237"/>
      <c r="U24" s="1237"/>
      <c r="V24" s="441"/>
      <c r="W24" s="715" t="s">
        <v>631</v>
      </c>
      <c r="X24" s="1179">
        <v>3.8999731898151584E-2</v>
      </c>
      <c r="Y24" s="1180">
        <v>3.7482019074096692E-2</v>
      </c>
      <c r="Z24" s="1181">
        <v>3.9850481094728989E-2</v>
      </c>
      <c r="AA24" s="1108" t="str">
        <f t="shared" si="0"/>
        <v>24 pbs</v>
      </c>
      <c r="AB24" s="1109" t="str">
        <f t="shared" si="1"/>
        <v>9 pbs</v>
      </c>
      <c r="AC24" s="1179">
        <v>3.4546532324008644E-2</v>
      </c>
      <c r="AD24" s="2098">
        <v>3.5834325981224442E-2</v>
      </c>
      <c r="AE24" s="2099" t="str">
        <f t="shared" si="2"/>
        <v>13 pbs</v>
      </c>
    </row>
    <row r="25" spans="1:34" ht="13.15" customHeight="1">
      <c r="A25" s="46"/>
      <c r="B25"/>
      <c r="C25" s="954"/>
      <c r="D25" s="445"/>
      <c r="E25" s="446"/>
      <c r="F25" s="447"/>
      <c r="G25" s="438"/>
      <c r="H25" s="439"/>
      <c r="I25"/>
      <c r="J25"/>
      <c r="K25" s="161" t="s">
        <v>483</v>
      </c>
      <c r="L25" s="291">
        <v>0</v>
      </c>
      <c r="M25" s="437">
        <v>0</v>
      </c>
      <c r="N25" s="437">
        <v>0</v>
      </c>
      <c r="O25" s="438">
        <v>0</v>
      </c>
      <c r="P25" s="439">
        <v>0</v>
      </c>
      <c r="Q25" s="437">
        <v>0</v>
      </c>
      <c r="R25" s="437">
        <v>0</v>
      </c>
      <c r="S25" s="1243">
        <v>0</v>
      </c>
      <c r="T25" s="1237"/>
      <c r="U25" s="1237"/>
      <c r="V25" s="441"/>
      <c r="W25"/>
      <c r="X25" s="276"/>
      <c r="Y25" s="276"/>
      <c r="Z25" s="276"/>
    </row>
    <row r="26" spans="1:34" ht="15.4" customHeight="1">
      <c r="A26" s="46"/>
      <c r="B26"/>
      <c r="C26" s="953" t="s">
        <v>619</v>
      </c>
      <c r="D26" s="445">
        <v>1496066</v>
      </c>
      <c r="E26" s="446">
        <v>1558842</v>
      </c>
      <c r="F26" s="447">
        <v>1567598</v>
      </c>
      <c r="G26" s="454">
        <v>5.6169900477405664E-3</v>
      </c>
      <c r="H26" s="455">
        <v>4.7813398606745959E-2</v>
      </c>
      <c r="I26"/>
      <c r="J26"/>
      <c r="K26" s="126" t="s">
        <v>484</v>
      </c>
      <c r="L26" s="294">
        <v>0</v>
      </c>
      <c r="M26" s="772">
        <v>0</v>
      </c>
      <c r="N26" s="772">
        <v>0</v>
      </c>
      <c r="O26" s="454">
        <v>0</v>
      </c>
      <c r="P26" s="455">
        <v>0</v>
      </c>
      <c r="Q26" s="772">
        <v>0</v>
      </c>
      <c r="R26" s="772">
        <v>0</v>
      </c>
      <c r="S26" s="1244">
        <v>0</v>
      </c>
      <c r="T26" s="1238"/>
      <c r="U26" s="1238"/>
      <c r="V26" s="441"/>
      <c r="W26" s="1713" t="s">
        <v>485</v>
      </c>
      <c r="X26" s="276"/>
      <c r="Y26" s="276"/>
      <c r="Z26" s="276"/>
    </row>
    <row r="27" spans="1:34" ht="15.4" customHeight="1">
      <c r="A27" s="46"/>
      <c r="B27"/>
      <c r="C27" s="953" t="s">
        <v>419</v>
      </c>
      <c r="D27" s="445">
        <v>528184</v>
      </c>
      <c r="E27" s="446">
        <v>553851</v>
      </c>
      <c r="F27" s="447">
        <v>346540</v>
      </c>
      <c r="G27" s="454">
        <v>-0.37430825258056771</v>
      </c>
      <c r="H27" s="455">
        <v>-0.34390288232888538</v>
      </c>
      <c r="I27"/>
      <c r="J27"/>
      <c r="K27" s="126"/>
      <c r="L27" s="291"/>
      <c r="M27" s="437"/>
      <c r="N27" s="437"/>
      <c r="O27" s="438"/>
      <c r="P27" s="439"/>
      <c r="Q27" s="437"/>
      <c r="R27" s="437"/>
      <c r="S27" s="1243"/>
      <c r="T27" s="1237"/>
      <c r="U27" s="1237"/>
      <c r="V27" s="441"/>
      <c r="W27" s="1713" t="s">
        <v>486</v>
      </c>
      <c r="X27" s="1111"/>
      <c r="Y27" s="1111"/>
      <c r="Z27" s="1111"/>
      <c r="AB27" s="451"/>
      <c r="AC27" s="451"/>
      <c r="AD27" s="451"/>
      <c r="AE27" s="451"/>
      <c r="AF27" s="451"/>
      <c r="AG27" s="451"/>
      <c r="AH27" s="451"/>
    </row>
    <row r="28" spans="1:34" ht="15.4" customHeight="1">
      <c r="A28" s="46"/>
      <c r="B28"/>
      <c r="C28" s="953" t="s">
        <v>487</v>
      </c>
      <c r="D28" s="445">
        <v>29368</v>
      </c>
      <c r="E28" s="446">
        <v>25660</v>
      </c>
      <c r="F28" s="447">
        <v>30556</v>
      </c>
      <c r="G28" s="454">
        <v>0.19080280592361654</v>
      </c>
      <c r="H28" s="455">
        <v>4.0452192862980116E-2</v>
      </c>
      <c r="I28"/>
      <c r="J28"/>
      <c r="K28" s="970" t="s">
        <v>67</v>
      </c>
      <c r="L28" s="291"/>
      <c r="M28" s="437"/>
      <c r="N28" s="437"/>
      <c r="O28" s="438"/>
      <c r="P28" s="439"/>
      <c r="Q28" s="437"/>
      <c r="R28" s="437"/>
      <c r="S28" s="1243"/>
      <c r="T28" s="1237"/>
      <c r="U28" s="1237"/>
      <c r="V28" s="441"/>
      <c r="W28" s="1713" t="s">
        <v>488</v>
      </c>
      <c r="X28" s="450"/>
      <c r="Y28" s="450"/>
      <c r="Z28" s="450"/>
    </row>
    <row r="29" spans="1:34" ht="15.4" customHeight="1">
      <c r="A29" s="46"/>
      <c r="B29"/>
      <c r="C29" s="953" t="s">
        <v>620</v>
      </c>
      <c r="D29" s="445">
        <v>7500553</v>
      </c>
      <c r="E29" s="446">
        <v>8135126</v>
      </c>
      <c r="F29" s="447">
        <v>9423377</v>
      </c>
      <c r="G29" s="454">
        <v>0.15835661303832294</v>
      </c>
      <c r="H29" s="455">
        <v>0.25635763123065725</v>
      </c>
      <c r="I29"/>
      <c r="J29"/>
      <c r="K29" s="161" t="s">
        <v>264</v>
      </c>
      <c r="L29" s="291">
        <v>0</v>
      </c>
      <c r="M29" s="437">
        <v>0</v>
      </c>
      <c r="N29" s="437">
        <v>0</v>
      </c>
      <c r="O29" s="438">
        <v>0</v>
      </c>
      <c r="P29" s="439">
        <v>0</v>
      </c>
      <c r="Q29" s="437">
        <v>0</v>
      </c>
      <c r="R29" s="437">
        <v>0</v>
      </c>
      <c r="S29" s="1243">
        <v>0</v>
      </c>
      <c r="T29" s="1237"/>
      <c r="U29" s="1237"/>
      <c r="V29" s="441"/>
      <c r="W29" s="1713" t="s">
        <v>489</v>
      </c>
      <c r="X29" s="452"/>
      <c r="Y29" s="452"/>
      <c r="Z29" s="452"/>
    </row>
    <row r="30" spans="1:34" ht="13.15" customHeight="1">
      <c r="A30" s="46"/>
      <c r="B30"/>
      <c r="C30" s="954"/>
      <c r="D30" s="445"/>
      <c r="E30" s="446"/>
      <c r="F30" s="447"/>
      <c r="G30" s="438"/>
      <c r="H30" s="439"/>
      <c r="I30"/>
      <c r="J30"/>
      <c r="K30" s="161" t="s">
        <v>490</v>
      </c>
      <c r="L30" s="291">
        <v>0</v>
      </c>
      <c r="M30" s="437">
        <v>0</v>
      </c>
      <c r="N30" s="437">
        <v>0</v>
      </c>
      <c r="O30" s="438">
        <v>0</v>
      </c>
      <c r="P30" s="439">
        <v>0</v>
      </c>
      <c r="Q30" s="437">
        <v>0</v>
      </c>
      <c r="R30" s="437">
        <v>0</v>
      </c>
      <c r="S30" s="1243">
        <v>0</v>
      </c>
      <c r="T30" s="1237"/>
      <c r="U30" s="1237"/>
      <c r="V30" s="441"/>
      <c r="W30" s="1713" t="s">
        <v>491</v>
      </c>
      <c r="X30" s="424"/>
      <c r="Y30" s="424"/>
      <c r="Z30" s="424"/>
    </row>
    <row r="31" spans="1:34" ht="15.4" customHeight="1">
      <c r="A31" s="46"/>
      <c r="B31"/>
      <c r="C31" s="955" t="s">
        <v>466</v>
      </c>
      <c r="D31" s="445">
        <v>210977716</v>
      </c>
      <c r="E31" s="446">
        <v>209510348</v>
      </c>
      <c r="F31" s="447">
        <v>219922469</v>
      </c>
      <c r="G31" s="454">
        <v>4.9697406831666374E-2</v>
      </c>
      <c r="H31" s="455">
        <v>4.239667188358414E-2</v>
      </c>
      <c r="I31"/>
      <c r="J31"/>
      <c r="K31" s="161" t="s">
        <v>623</v>
      </c>
      <c r="L31" s="291">
        <v>0</v>
      </c>
      <c r="M31" s="437">
        <v>0</v>
      </c>
      <c r="N31" s="437">
        <v>0</v>
      </c>
      <c r="O31" s="438">
        <v>0</v>
      </c>
      <c r="P31" s="439">
        <v>0</v>
      </c>
      <c r="Q31" s="437">
        <v>0</v>
      </c>
      <c r="R31" s="437">
        <v>0</v>
      </c>
      <c r="S31" s="1243">
        <v>0</v>
      </c>
      <c r="T31" s="1237"/>
      <c r="U31" s="1237"/>
      <c r="V31" s="441"/>
      <c r="X31" s="424"/>
      <c r="Y31" s="424"/>
      <c r="Z31" s="424"/>
      <c r="AA31" s="451"/>
    </row>
    <row r="32" spans="1:34" ht="13.15" customHeight="1">
      <c r="A32" s="46"/>
      <c r="B32"/>
      <c r="C32" s="954"/>
      <c r="D32" s="445"/>
      <c r="E32" s="446"/>
      <c r="F32" s="447"/>
      <c r="G32" s="438"/>
      <c r="H32" s="439"/>
      <c r="I32"/>
      <c r="J32"/>
      <c r="K32" s="161" t="s">
        <v>492</v>
      </c>
      <c r="L32" s="291">
        <v>0</v>
      </c>
      <c r="M32" s="437">
        <v>0</v>
      </c>
      <c r="N32" s="437">
        <v>0</v>
      </c>
      <c r="O32" s="438">
        <v>0</v>
      </c>
      <c r="P32" s="439">
        <v>0</v>
      </c>
      <c r="Q32" s="437">
        <v>0</v>
      </c>
      <c r="R32" s="437">
        <v>0</v>
      </c>
      <c r="S32" s="1243">
        <v>0</v>
      </c>
      <c r="T32" s="1237"/>
      <c r="U32" s="1237"/>
      <c r="V32" s="441"/>
      <c r="X32" s="43"/>
      <c r="Y32" s="43"/>
      <c r="Z32" s="43"/>
      <c r="AA32" s="252"/>
    </row>
    <row r="33" spans="1:27" ht="15.4" customHeight="1">
      <c r="A33" s="46"/>
      <c r="B33"/>
      <c r="C33" s="953" t="s">
        <v>467</v>
      </c>
      <c r="D33" s="445"/>
      <c r="E33" s="446"/>
      <c r="F33" s="447"/>
      <c r="G33" s="438"/>
      <c r="H33" s="439"/>
      <c r="I33"/>
      <c r="J33"/>
      <c r="K33" s="126" t="s">
        <v>67</v>
      </c>
      <c r="L33" s="294">
        <v>0</v>
      </c>
      <c r="M33" s="772">
        <v>0</v>
      </c>
      <c r="N33" s="772">
        <v>0</v>
      </c>
      <c r="O33" s="454">
        <v>0</v>
      </c>
      <c r="P33" s="455">
        <v>0</v>
      </c>
      <c r="Q33" s="772">
        <v>0</v>
      </c>
      <c r="R33" s="772">
        <v>0</v>
      </c>
      <c r="S33" s="1244">
        <v>0</v>
      </c>
      <c r="T33" s="1238"/>
      <c r="U33" s="1238"/>
      <c r="V33" s="441"/>
      <c r="X33" s="43"/>
      <c r="Y33" s="43"/>
      <c r="Z33" s="43"/>
      <c r="AA33" s="252"/>
    </row>
    <row r="34" spans="1:27" ht="15.4" customHeight="1">
      <c r="A34" s="46"/>
      <c r="B34"/>
      <c r="C34" s="956" t="s">
        <v>71</v>
      </c>
      <c r="D34" s="445"/>
      <c r="E34" s="446"/>
      <c r="F34" s="447"/>
      <c r="G34" s="438"/>
      <c r="H34" s="439"/>
      <c r="I34"/>
      <c r="J34"/>
      <c r="K34" s="126"/>
      <c r="L34" s="291"/>
      <c r="M34" s="437"/>
      <c r="N34" s="437"/>
      <c r="O34" s="438"/>
      <c r="P34" s="439"/>
      <c r="Q34" s="772"/>
      <c r="R34" s="772"/>
      <c r="S34" s="1244"/>
      <c r="T34" s="1238"/>
      <c r="U34" s="1238"/>
      <c r="V34" s="441"/>
      <c r="X34" s="43"/>
      <c r="Y34" s="43"/>
      <c r="Z34" s="43"/>
      <c r="AA34" s="252"/>
    </row>
    <row r="35" spans="1:27" ht="15.4" customHeight="1">
      <c r="A35" s="46"/>
      <c r="B35"/>
      <c r="C35" s="459" t="s">
        <v>399</v>
      </c>
      <c r="D35" s="442">
        <v>44280933</v>
      </c>
      <c r="E35" s="443">
        <v>42835241</v>
      </c>
      <c r="F35" s="444">
        <v>47989475</v>
      </c>
      <c r="G35" s="438">
        <v>0.12032695228678648</v>
      </c>
      <c r="H35" s="439">
        <v>8.3750313029763851E-2</v>
      </c>
      <c r="I35"/>
      <c r="J35"/>
      <c r="K35" s="970" t="s">
        <v>435</v>
      </c>
      <c r="L35" s="294">
        <v>0</v>
      </c>
      <c r="M35" s="772">
        <v>0</v>
      </c>
      <c r="N35" s="772">
        <v>0</v>
      </c>
      <c r="O35" s="454">
        <v>0</v>
      </c>
      <c r="P35" s="455">
        <v>0</v>
      </c>
      <c r="Q35" s="772">
        <v>0</v>
      </c>
      <c r="R35" s="772">
        <v>0</v>
      </c>
      <c r="S35" s="1244">
        <v>0</v>
      </c>
      <c r="T35" s="1238"/>
      <c r="U35" s="1238"/>
      <c r="V35" s="441"/>
      <c r="X35" s="43"/>
      <c r="Y35" s="43"/>
      <c r="Z35" s="43"/>
    </row>
    <row r="36" spans="1:27" ht="15.4" customHeight="1">
      <c r="A36" s="46"/>
      <c r="B36"/>
      <c r="C36" s="459" t="s">
        <v>400</v>
      </c>
      <c r="D36" s="442">
        <v>103434795</v>
      </c>
      <c r="E36" s="443">
        <v>104254936</v>
      </c>
      <c r="F36" s="444">
        <v>109090077</v>
      </c>
      <c r="G36" s="438">
        <v>4.6378053505303579E-2</v>
      </c>
      <c r="H36" s="439">
        <v>5.4674850953201966E-2</v>
      </c>
      <c r="I36"/>
      <c r="J36"/>
      <c r="K36" s="970"/>
      <c r="L36" s="291"/>
      <c r="M36" s="437"/>
      <c r="N36" s="437"/>
      <c r="O36" s="438"/>
      <c r="P36" s="439"/>
      <c r="Q36" s="437"/>
      <c r="R36" s="437"/>
      <c r="S36" s="1243"/>
      <c r="T36" s="1237"/>
      <c r="U36" s="1237"/>
      <c r="V36" s="441"/>
      <c r="X36" s="43"/>
      <c r="Y36" s="43"/>
      <c r="Z36" s="43"/>
    </row>
    <row r="37" spans="1:27" ht="15.4" customHeight="1">
      <c r="A37" s="46"/>
      <c r="B37"/>
      <c r="C37" s="774" t="s">
        <v>434</v>
      </c>
      <c r="D37" s="445">
        <v>147715728</v>
      </c>
      <c r="E37" s="446">
        <v>147090177</v>
      </c>
      <c r="F37" s="447">
        <v>157079552</v>
      </c>
      <c r="G37" s="454">
        <v>6.7913270646210458E-2</v>
      </c>
      <c r="H37" s="455">
        <v>6.3390839464298618E-2</v>
      </c>
      <c r="I37"/>
      <c r="J37"/>
      <c r="K37" s="972" t="s">
        <v>68</v>
      </c>
      <c r="L37" s="291">
        <v>0</v>
      </c>
      <c r="M37" s="437">
        <v>0</v>
      </c>
      <c r="N37" s="437">
        <v>0</v>
      </c>
      <c r="O37" s="438">
        <v>0</v>
      </c>
      <c r="P37" s="439">
        <v>0</v>
      </c>
      <c r="Q37" s="437">
        <v>0</v>
      </c>
      <c r="R37" s="437">
        <v>0</v>
      </c>
      <c r="S37" s="1243">
        <v>0</v>
      </c>
      <c r="T37" s="1237"/>
      <c r="U37" s="1237"/>
      <c r="V37" s="441"/>
      <c r="W37" s="46"/>
      <c r="X37" s="46"/>
      <c r="Y37" s="46"/>
      <c r="Z37" s="46"/>
    </row>
    <row r="38" spans="1:27" ht="13.15" customHeight="1">
      <c r="A38" s="46"/>
      <c r="B38"/>
      <c r="C38" s="957"/>
      <c r="D38" s="445"/>
      <c r="E38" s="446"/>
      <c r="F38" s="447"/>
      <c r="G38" s="454"/>
      <c r="H38" s="455"/>
      <c r="I38"/>
      <c r="J38"/>
      <c r="K38" s="972"/>
      <c r="L38" s="291"/>
      <c r="M38" s="437"/>
      <c r="N38" s="437"/>
      <c r="O38" s="438"/>
      <c r="P38" s="439"/>
      <c r="Q38" s="437"/>
      <c r="R38" s="437"/>
      <c r="S38" s="1243"/>
      <c r="T38" s="1237"/>
      <c r="U38" s="1237"/>
      <c r="V38" s="441"/>
      <c r="W38" s="46"/>
      <c r="X38" s="46"/>
      <c r="Y38" s="46"/>
      <c r="Z38" s="46"/>
    </row>
    <row r="39" spans="1:27" ht="15.4" customHeight="1">
      <c r="A39" s="46"/>
      <c r="B39"/>
      <c r="C39" s="958" t="s">
        <v>436</v>
      </c>
      <c r="D39" s="445">
        <v>7203885</v>
      </c>
      <c r="E39" s="446">
        <v>7347033</v>
      </c>
      <c r="F39" s="447">
        <v>6013486</v>
      </c>
      <c r="G39" s="454">
        <v>-0.18150823604576161</v>
      </c>
      <c r="H39" s="455">
        <v>-0.16524403151910394</v>
      </c>
      <c r="I39"/>
      <c r="J39"/>
      <c r="K39" s="1958" t="s">
        <v>438</v>
      </c>
      <c r="L39" s="294">
        <v>0</v>
      </c>
      <c r="M39" s="772">
        <v>0</v>
      </c>
      <c r="N39" s="772">
        <v>0</v>
      </c>
      <c r="O39" s="454">
        <v>0</v>
      </c>
      <c r="P39" s="455">
        <v>0</v>
      </c>
      <c r="Q39" s="772">
        <v>0</v>
      </c>
      <c r="R39" s="772">
        <v>0</v>
      </c>
      <c r="S39" s="1244">
        <v>0</v>
      </c>
      <c r="T39" s="1237"/>
      <c r="U39" s="1237"/>
      <c r="V39" s="441"/>
      <c r="X39" s="46"/>
      <c r="Y39" s="46"/>
      <c r="Z39" s="46"/>
    </row>
    <row r="40" spans="1:27" ht="15.4" customHeight="1">
      <c r="A40" s="46"/>
      <c r="B40"/>
      <c r="C40" s="459" t="s">
        <v>156</v>
      </c>
      <c r="D40" s="442">
        <v>6646830</v>
      </c>
      <c r="E40" s="443">
        <v>6642780</v>
      </c>
      <c r="F40" s="444">
        <v>4776512</v>
      </c>
      <c r="G40" s="438">
        <v>-0.28094683250085056</v>
      </c>
      <c r="H40" s="439">
        <v>-0.2813849609513106</v>
      </c>
      <c r="I40"/>
      <c r="J40"/>
      <c r="K40" s="972" t="s">
        <v>69</v>
      </c>
      <c r="L40" s="291">
        <v>0</v>
      </c>
      <c r="M40" s="437">
        <v>0</v>
      </c>
      <c r="N40" s="437">
        <v>0</v>
      </c>
      <c r="O40" s="438">
        <v>0</v>
      </c>
      <c r="P40" s="439">
        <v>0</v>
      </c>
      <c r="Q40" s="437">
        <v>0</v>
      </c>
      <c r="R40" s="437">
        <v>0</v>
      </c>
      <c r="S40" s="1243">
        <v>0</v>
      </c>
      <c r="T40" s="1237"/>
      <c r="U40" s="1237"/>
      <c r="V40" s="441"/>
      <c r="X40" s="46"/>
      <c r="Y40" s="46"/>
      <c r="Z40" s="46"/>
    </row>
    <row r="41" spans="1:27" ht="15.4" customHeight="1" thickBot="1">
      <c r="A41" s="46"/>
      <c r="B41"/>
      <c r="C41" s="459" t="s">
        <v>157</v>
      </c>
      <c r="D41" s="442">
        <v>557055</v>
      </c>
      <c r="E41" s="443">
        <v>704253</v>
      </c>
      <c r="F41" s="444">
        <v>1236974</v>
      </c>
      <c r="G41" s="438">
        <v>0.75643412239635477</v>
      </c>
      <c r="H41" s="439">
        <v>1.2205599088061323</v>
      </c>
      <c r="I41" s="46"/>
      <c r="J41" s="46"/>
      <c r="K41" s="1369" t="s">
        <v>493</v>
      </c>
      <c r="L41" s="751">
        <v>0</v>
      </c>
      <c r="M41" s="296">
        <v>0</v>
      </c>
      <c r="N41" s="296">
        <v>0</v>
      </c>
      <c r="O41" s="1370">
        <v>0</v>
      </c>
      <c r="P41" s="1371">
        <v>0</v>
      </c>
      <c r="Q41" s="786">
        <v>0</v>
      </c>
      <c r="R41" s="786">
        <v>0</v>
      </c>
      <c r="S41" s="1245">
        <v>0</v>
      </c>
      <c r="T41" s="1238"/>
      <c r="U41" s="1238"/>
      <c r="V41" s="46"/>
      <c r="X41" s="46"/>
      <c r="Y41" s="46"/>
      <c r="Z41" s="46"/>
    </row>
    <row r="42" spans="1:27" ht="13.15" customHeight="1">
      <c r="A42" s="46"/>
      <c r="B42"/>
      <c r="C42" s="954"/>
      <c r="D42" s="959"/>
      <c r="E42" s="960"/>
      <c r="F42" s="961"/>
      <c r="G42" s="438"/>
      <c r="H42" s="439"/>
      <c r="K42" s="130"/>
      <c r="L42" s="130"/>
      <c r="M42" s="130"/>
      <c r="N42" s="130"/>
      <c r="O42" s="130"/>
      <c r="P42" s="130"/>
      <c r="Q42" s="130"/>
      <c r="R42" s="130"/>
      <c r="S42" s="130"/>
      <c r="T42" s="1736"/>
      <c r="U42" s="1736"/>
      <c r="V42" s="46"/>
      <c r="W42" s="252"/>
      <c r="X42" s="46"/>
      <c r="Y42" s="46"/>
      <c r="Z42" s="46"/>
    </row>
    <row r="43" spans="1:27" ht="15.4" customHeight="1">
      <c r="A43" s="46"/>
      <c r="B43"/>
      <c r="C43" s="953" t="s">
        <v>155</v>
      </c>
      <c r="D43" s="445">
        <v>10165266</v>
      </c>
      <c r="E43" s="446">
        <v>10529292</v>
      </c>
      <c r="F43" s="447">
        <v>9768390</v>
      </c>
      <c r="G43" s="454">
        <v>-7.2265257721031956E-2</v>
      </c>
      <c r="H43" s="455">
        <v>-3.9042362492039066E-2</v>
      </c>
      <c r="I43" s="1711"/>
      <c r="J43" s="1711"/>
      <c r="K43" s="1713" t="s">
        <v>494</v>
      </c>
      <c r="L43" s="1639"/>
      <c r="M43" s="1713"/>
      <c r="N43" s="1713"/>
      <c r="O43" s="1713"/>
      <c r="P43" s="1713"/>
      <c r="Q43" s="43"/>
      <c r="R43" s="43"/>
      <c r="S43" s="43"/>
      <c r="T43" s="102"/>
      <c r="U43" s="102"/>
      <c r="V43" s="46"/>
      <c r="W43" s="252"/>
      <c r="X43" s="46"/>
      <c r="Y43" s="46"/>
      <c r="Z43" s="46"/>
    </row>
    <row r="44" spans="1:27" ht="15.4" customHeight="1">
      <c r="A44" s="46"/>
      <c r="B44"/>
      <c r="C44" s="953" t="s">
        <v>469</v>
      </c>
      <c r="D44" s="445">
        <v>13627208</v>
      </c>
      <c r="E44" s="446">
        <v>10114714</v>
      </c>
      <c r="F44" s="447">
        <v>11675417</v>
      </c>
      <c r="G44" s="454">
        <v>0.15430025999746508</v>
      </c>
      <c r="H44" s="455">
        <v>-0.14322750485646069</v>
      </c>
      <c r="I44" s="1711"/>
      <c r="J44" s="1711"/>
      <c r="K44" s="1737" t="s">
        <v>495</v>
      </c>
      <c r="L44" s="1738"/>
      <c r="M44" s="1738"/>
      <c r="N44" s="1738"/>
      <c r="O44" s="1739"/>
      <c r="P44" s="1739"/>
      <c r="Q44" s="423"/>
      <c r="R44" s="423"/>
      <c r="S44" s="423"/>
      <c r="T44" s="1251"/>
      <c r="U44" s="1251"/>
      <c r="V44" s="46"/>
      <c r="W44" s="424"/>
      <c r="X44" s="46"/>
      <c r="Y44" s="46"/>
      <c r="Z44" s="46"/>
    </row>
    <row r="45" spans="1:27" ht="15.4" customHeight="1">
      <c r="A45" s="46"/>
      <c r="B45"/>
      <c r="C45" s="953" t="s">
        <v>419</v>
      </c>
      <c r="D45" s="445">
        <v>528184</v>
      </c>
      <c r="E45" s="446">
        <v>553851</v>
      </c>
      <c r="F45" s="447">
        <v>346540</v>
      </c>
      <c r="G45" s="454">
        <v>-0.37430825258056771</v>
      </c>
      <c r="H45" s="455">
        <v>-0.34390288232888538</v>
      </c>
      <c r="I45" s="2297"/>
      <c r="J45" s="2297"/>
      <c r="K45" s="2297"/>
      <c r="L45" s="2297"/>
      <c r="M45" s="2297"/>
      <c r="N45" s="2297"/>
      <c r="O45" s="2297"/>
      <c r="P45" s="2297"/>
      <c r="Q45" s="423"/>
      <c r="R45" s="423"/>
      <c r="S45" s="423"/>
      <c r="T45" s="1251"/>
      <c r="U45" s="1251"/>
      <c r="V45" s="46"/>
      <c r="W45" s="46"/>
      <c r="X45" s="46"/>
      <c r="Y45" s="46"/>
      <c r="Z45" s="46"/>
    </row>
    <row r="46" spans="1:27" ht="15.4" customHeight="1">
      <c r="A46" s="46"/>
      <c r="B46"/>
      <c r="C46" s="953" t="s">
        <v>496</v>
      </c>
      <c r="D46" s="445">
        <v>0</v>
      </c>
      <c r="E46" s="446">
        <v>455454</v>
      </c>
      <c r="F46" s="447">
        <v>578541</v>
      </c>
      <c r="G46" s="454">
        <v>0.27025122185775075</v>
      </c>
      <c r="H46" s="455" t="s">
        <v>906</v>
      </c>
      <c r="I46" s="2297"/>
      <c r="J46" s="2297"/>
      <c r="K46" s="2297"/>
      <c r="L46" s="2297"/>
      <c r="M46" s="2297"/>
      <c r="N46" s="2297"/>
      <c r="O46" s="2297"/>
      <c r="P46" s="2297"/>
      <c r="Q46" s="423"/>
      <c r="R46" s="423"/>
      <c r="S46" s="423"/>
      <c r="T46" s="1251"/>
      <c r="U46" s="1251"/>
      <c r="V46" s="46"/>
      <c r="W46" s="46"/>
      <c r="X46" s="46"/>
      <c r="Y46" s="46"/>
      <c r="Z46" s="46"/>
    </row>
    <row r="47" spans="1:27" ht="15.4" customHeight="1">
      <c r="A47" s="46"/>
      <c r="B47"/>
      <c r="C47" s="962" t="s">
        <v>621</v>
      </c>
      <c r="D47" s="445">
        <v>5585850</v>
      </c>
      <c r="E47" s="446">
        <v>6665448</v>
      </c>
      <c r="F47" s="447">
        <v>6014541</v>
      </c>
      <c r="G47" s="454">
        <v>-9.7653901133127136E-2</v>
      </c>
      <c r="H47" s="455">
        <v>7.6745884690781169E-2</v>
      </c>
      <c r="I47" s="46"/>
      <c r="J47" s="46"/>
      <c r="K47" s="46"/>
      <c r="L47" s="46"/>
      <c r="M47" s="46"/>
      <c r="N47" s="46"/>
      <c r="O47" s="46"/>
      <c r="P47" s="46"/>
      <c r="Q47" s="46"/>
      <c r="R47" s="46"/>
      <c r="S47" s="46"/>
      <c r="T47" s="904"/>
      <c r="U47" s="904"/>
      <c r="V47" s="46"/>
      <c r="W47" s="46"/>
      <c r="X47" s="46"/>
      <c r="Y47" s="46"/>
      <c r="Z47" s="46"/>
    </row>
    <row r="48" spans="1:27" ht="15.4" customHeight="1">
      <c r="A48" s="46"/>
      <c r="B48"/>
      <c r="C48" s="963" t="s">
        <v>443</v>
      </c>
      <c r="D48" s="445">
        <v>184826121</v>
      </c>
      <c r="E48" s="446">
        <v>182755969</v>
      </c>
      <c r="F48" s="447">
        <v>191476467</v>
      </c>
      <c r="G48" s="454">
        <v>4.7716624785043273E-2</v>
      </c>
      <c r="H48" s="455">
        <v>3.5981634868590899E-2</v>
      </c>
      <c r="I48" s="46"/>
      <c r="J48" s="46"/>
      <c r="K48" s="46"/>
      <c r="L48" s="46"/>
      <c r="M48" s="46"/>
      <c r="N48" s="46"/>
      <c r="O48" s="46"/>
      <c r="P48" s="46"/>
      <c r="Q48" s="46"/>
      <c r="R48" s="46"/>
      <c r="S48" s="46"/>
      <c r="T48" s="904"/>
      <c r="U48" s="904"/>
      <c r="V48" s="46"/>
      <c r="W48" s="46"/>
      <c r="X48" s="46"/>
      <c r="Y48" s="46"/>
      <c r="Z48" s="46"/>
    </row>
    <row r="49" spans="1:26" ht="13.15" customHeight="1">
      <c r="A49" s="46"/>
      <c r="B49"/>
      <c r="C49" s="963"/>
      <c r="D49" s="445"/>
      <c r="E49" s="446"/>
      <c r="F49" s="447"/>
      <c r="G49" s="454"/>
      <c r="H49" s="455"/>
      <c r="I49" s="46"/>
      <c r="J49" s="46"/>
      <c r="K49" s="46"/>
      <c r="L49" s="46"/>
      <c r="M49" s="46"/>
      <c r="N49" s="46"/>
      <c r="O49" s="46"/>
      <c r="P49" s="46"/>
      <c r="Q49" s="46"/>
      <c r="R49" s="46"/>
      <c r="S49" s="46"/>
      <c r="T49" s="904"/>
      <c r="U49" s="904"/>
      <c r="V49" s="46"/>
      <c r="W49" s="46"/>
      <c r="X49" s="46"/>
      <c r="Y49" s="46"/>
      <c r="Z49" s="46"/>
    </row>
    <row r="50" spans="1:26" ht="15.4" customHeight="1">
      <c r="A50" s="46"/>
      <c r="B50"/>
      <c r="C50" s="962" t="s">
        <v>471</v>
      </c>
      <c r="D50" s="445">
        <v>26007483</v>
      </c>
      <c r="E50" s="446">
        <v>26610823</v>
      </c>
      <c r="F50" s="447">
        <v>28295366</v>
      </c>
      <c r="G50" s="454">
        <v>6.3302927534409595E-2</v>
      </c>
      <c r="H50" s="455">
        <v>8.7970181505069134E-2</v>
      </c>
      <c r="I50" s="46"/>
      <c r="J50" s="46"/>
      <c r="K50" s="46"/>
      <c r="L50" s="46"/>
      <c r="M50" s="46"/>
      <c r="N50" s="46"/>
      <c r="O50" s="46"/>
      <c r="P50" s="46"/>
      <c r="Q50" s="46"/>
      <c r="R50" s="46"/>
      <c r="S50" s="46"/>
      <c r="T50" s="904"/>
      <c r="U50" s="904"/>
      <c r="V50" s="46"/>
      <c r="W50" s="46"/>
      <c r="X50" s="46"/>
      <c r="Y50" s="46"/>
      <c r="Z50" s="46"/>
    </row>
    <row r="51" spans="1:26" ht="15.4" customHeight="1">
      <c r="A51" s="46"/>
      <c r="B51"/>
      <c r="C51" s="947" t="s">
        <v>296</v>
      </c>
      <c r="D51" s="442">
        <v>12679794</v>
      </c>
      <c r="E51" s="443">
        <v>12679794</v>
      </c>
      <c r="F51" s="444">
        <v>12679794</v>
      </c>
      <c r="G51" s="438">
        <v>0</v>
      </c>
      <c r="H51" s="439">
        <v>0</v>
      </c>
      <c r="I51" s="46"/>
      <c r="J51" s="46"/>
      <c r="K51" s="46"/>
      <c r="L51" s="46"/>
      <c r="M51" s="46"/>
      <c r="N51" s="46"/>
      <c r="O51" s="46"/>
      <c r="P51" s="46"/>
      <c r="Q51" s="46"/>
      <c r="R51" s="46"/>
      <c r="S51" s="46"/>
      <c r="T51" s="904"/>
      <c r="U51" s="904"/>
      <c r="V51" s="46"/>
      <c r="W51" s="46"/>
      <c r="X51" s="46"/>
      <c r="Y51" s="46"/>
      <c r="Z51" s="46"/>
    </row>
    <row r="52" spans="1:26" ht="15.4" customHeight="1">
      <c r="A52" s="46"/>
      <c r="B52"/>
      <c r="C52" s="947" t="s">
        <v>329</v>
      </c>
      <c r="D52" s="442">
        <v>5905440</v>
      </c>
      <c r="E52" s="443">
        <v>5906590</v>
      </c>
      <c r="F52" s="444">
        <v>5906590</v>
      </c>
      <c r="G52" s="438">
        <v>0</v>
      </c>
      <c r="H52" s="439">
        <v>1.9473570131946138E-4</v>
      </c>
      <c r="I52" s="46"/>
      <c r="J52" s="46"/>
      <c r="K52" s="46"/>
      <c r="L52" s="46"/>
      <c r="M52" s="46"/>
      <c r="N52" s="46"/>
      <c r="O52" s="46"/>
      <c r="P52" s="46"/>
      <c r="Q52" s="46"/>
      <c r="R52" s="46"/>
      <c r="S52" s="46"/>
      <c r="T52" s="904"/>
      <c r="U52" s="904"/>
      <c r="V52" s="46"/>
      <c r="W52" s="46"/>
      <c r="X52" s="46"/>
      <c r="Y52" s="46"/>
      <c r="Z52" s="46"/>
    </row>
    <row r="53" spans="1:26" ht="15.4" customHeight="1">
      <c r="A53" s="46"/>
      <c r="B53"/>
      <c r="C53" s="947" t="s">
        <v>472</v>
      </c>
      <c r="D53" s="442">
        <v>82590</v>
      </c>
      <c r="E53" s="443">
        <v>507687</v>
      </c>
      <c r="F53" s="444">
        <v>638465</v>
      </c>
      <c r="G53" s="438">
        <v>0.25759572334922898</v>
      </c>
      <c r="H53" s="439">
        <v>6.730536384550188</v>
      </c>
      <c r="I53" s="46"/>
      <c r="J53" s="46"/>
      <c r="K53" s="46"/>
      <c r="L53" s="46"/>
      <c r="M53" s="46"/>
      <c r="N53" s="46"/>
      <c r="O53" s="46"/>
      <c r="P53" s="46"/>
      <c r="Q53" s="46"/>
      <c r="R53" s="46"/>
      <c r="S53" s="46"/>
      <c r="T53" s="904"/>
      <c r="U53" s="904"/>
      <c r="V53" s="46"/>
      <c r="W53" s="46"/>
      <c r="X53" s="46"/>
      <c r="Y53" s="46"/>
      <c r="Z53" s="46"/>
    </row>
    <row r="54" spans="1:26" ht="15.4" customHeight="1">
      <c r="A54" s="46"/>
      <c r="B54"/>
      <c r="C54" s="947" t="s">
        <v>473</v>
      </c>
      <c r="D54" s="442">
        <v>7339659</v>
      </c>
      <c r="E54" s="443">
        <v>7516752</v>
      </c>
      <c r="F54" s="444">
        <v>9070517</v>
      </c>
      <c r="G54" s="438">
        <v>0.20670696598743712</v>
      </c>
      <c r="H54" s="439">
        <v>0.23582267241570759</v>
      </c>
      <c r="I54" s="46"/>
      <c r="J54" s="46"/>
      <c r="K54" s="46"/>
      <c r="L54" s="46"/>
      <c r="M54" s="46"/>
      <c r="N54" s="46"/>
      <c r="O54" s="46"/>
      <c r="P54" s="46"/>
      <c r="Q54" s="46"/>
      <c r="R54" s="46"/>
      <c r="S54" s="46"/>
      <c r="T54" s="904"/>
      <c r="U54" s="904"/>
      <c r="V54" s="46"/>
      <c r="W54" s="46"/>
      <c r="X54" s="46"/>
      <c r="Y54" s="46"/>
      <c r="Z54" s="46"/>
    </row>
    <row r="55" spans="1:26" ht="13.15" customHeight="1">
      <c r="A55" s="46"/>
      <c r="B55"/>
      <c r="C55" s="948"/>
      <c r="D55" s="445"/>
      <c r="E55" s="446"/>
      <c r="F55" s="447"/>
      <c r="G55" s="438"/>
      <c r="H55" s="439"/>
      <c r="I55" s="46"/>
      <c r="J55" s="46"/>
      <c r="K55" s="46"/>
      <c r="L55" s="46"/>
      <c r="M55" s="46"/>
      <c r="N55" s="46"/>
      <c r="O55" s="46"/>
      <c r="P55" s="46"/>
      <c r="Q55" s="46"/>
      <c r="R55" s="46"/>
      <c r="S55" s="46"/>
      <c r="T55" s="904"/>
      <c r="U55" s="904"/>
      <c r="V55" s="46"/>
      <c r="W55" s="46"/>
      <c r="X55" s="46"/>
      <c r="Y55" s="46"/>
      <c r="Z55" s="46"/>
    </row>
    <row r="56" spans="1:26" ht="15.4" customHeight="1">
      <c r="A56" s="46"/>
      <c r="B56"/>
      <c r="C56" s="949" t="s">
        <v>69</v>
      </c>
      <c r="D56" s="442">
        <v>144112</v>
      </c>
      <c r="E56" s="443">
        <v>143556</v>
      </c>
      <c r="F56" s="444">
        <v>150636</v>
      </c>
      <c r="G56" s="438">
        <v>4.9318732759341302E-2</v>
      </c>
      <c r="H56" s="439">
        <v>4.5270345286998998E-2</v>
      </c>
      <c r="I56" s="46"/>
      <c r="J56" s="46"/>
      <c r="K56" s="46"/>
      <c r="L56" s="46"/>
      <c r="M56" s="46"/>
      <c r="N56" s="46"/>
      <c r="O56" s="46"/>
      <c r="P56" s="46"/>
      <c r="Q56" s="46"/>
      <c r="R56" s="46"/>
      <c r="S56" s="46"/>
      <c r="T56" s="904"/>
      <c r="U56" s="904"/>
      <c r="V56" s="46"/>
      <c r="W56" s="46"/>
      <c r="X56" s="46"/>
      <c r="Y56" s="46"/>
      <c r="Z56" s="46"/>
    </row>
    <row r="57" spans="1:26" ht="13.15" customHeight="1">
      <c r="A57" s="46"/>
      <c r="B57"/>
      <c r="C57" s="964"/>
      <c r="D57" s="445"/>
      <c r="E57" s="446"/>
      <c r="F57" s="447"/>
      <c r="G57" s="438"/>
      <c r="H57" s="439"/>
      <c r="I57" s="46"/>
      <c r="J57" s="46"/>
      <c r="K57" s="46"/>
      <c r="L57" s="46"/>
      <c r="M57" s="46"/>
      <c r="N57" s="46"/>
      <c r="O57" s="46"/>
      <c r="P57" s="46"/>
      <c r="Q57" s="46"/>
      <c r="R57" s="46"/>
      <c r="S57" s="46"/>
      <c r="T57" s="904"/>
      <c r="U57" s="904"/>
      <c r="V57" s="46"/>
      <c r="W57" s="46"/>
      <c r="X57" s="46"/>
      <c r="Y57" s="46"/>
      <c r="Z57" s="46"/>
    </row>
    <row r="58" spans="1:26" ht="15.4" customHeight="1">
      <c r="A58" s="46"/>
      <c r="B58"/>
      <c r="C58" s="955" t="s">
        <v>450</v>
      </c>
      <c r="D58" s="445">
        <v>26151595</v>
      </c>
      <c r="E58" s="446">
        <v>26754379</v>
      </c>
      <c r="F58" s="447">
        <v>28446002</v>
      </c>
      <c r="G58" s="454">
        <v>6.3227892525556287E-2</v>
      </c>
      <c r="H58" s="455">
        <v>8.7734878121200635E-2</v>
      </c>
      <c r="I58" s="46"/>
      <c r="J58" s="46"/>
      <c r="K58" s="46"/>
      <c r="L58" s="46"/>
      <c r="M58" s="46"/>
      <c r="N58" s="46"/>
      <c r="O58" s="46"/>
      <c r="P58" s="46"/>
      <c r="Q58" s="46"/>
      <c r="R58" s="46"/>
      <c r="S58" s="46"/>
      <c r="T58" s="904"/>
      <c r="U58" s="904"/>
      <c r="V58" s="46"/>
      <c r="W58" s="46"/>
      <c r="X58" s="46"/>
      <c r="Y58" s="46"/>
      <c r="Z58" s="46"/>
    </row>
    <row r="59" spans="1:26" ht="13.5" customHeight="1">
      <c r="A59" s="46"/>
      <c r="B59"/>
      <c r="C59" s="965"/>
      <c r="D59" s="445"/>
      <c r="E59" s="446"/>
      <c r="F59" s="447"/>
      <c r="G59" s="438"/>
      <c r="H59" s="439"/>
      <c r="I59" s="46"/>
      <c r="J59" s="46"/>
      <c r="K59" s="46"/>
      <c r="L59" s="46"/>
      <c r="M59" s="46"/>
      <c r="N59" s="46"/>
      <c r="O59" s="46"/>
      <c r="P59" s="46"/>
      <c r="Q59" s="46"/>
      <c r="R59" s="46"/>
      <c r="S59" s="46"/>
      <c r="T59" s="904"/>
      <c r="U59" s="904"/>
      <c r="V59" s="46"/>
      <c r="W59" s="46"/>
      <c r="X59" s="46"/>
      <c r="Y59" s="46"/>
      <c r="Z59" s="46"/>
    </row>
    <row r="60" spans="1:26" ht="15.4" customHeight="1">
      <c r="A60" s="46"/>
      <c r="B60"/>
      <c r="C60" s="953" t="s">
        <v>451</v>
      </c>
      <c r="D60" s="445">
        <v>210977716</v>
      </c>
      <c r="E60" s="446">
        <v>209510348</v>
      </c>
      <c r="F60" s="447">
        <v>219922469</v>
      </c>
      <c r="G60" s="454">
        <v>4.9697406831666374E-2</v>
      </c>
      <c r="H60" s="455">
        <v>4.239667188358414E-2</v>
      </c>
      <c r="I60" s="46"/>
      <c r="J60" s="46"/>
      <c r="K60" s="46"/>
      <c r="L60" s="46"/>
      <c r="M60" s="46"/>
      <c r="N60" s="46"/>
      <c r="O60" s="46"/>
      <c r="P60" s="46"/>
      <c r="Q60" s="46"/>
      <c r="R60" s="46"/>
      <c r="S60" s="46"/>
      <c r="T60" s="904"/>
      <c r="U60" s="904"/>
      <c r="V60" s="46"/>
      <c r="W60" s="46"/>
      <c r="X60" s="46"/>
      <c r="Y60" s="46"/>
      <c r="Z60" s="46"/>
    </row>
    <row r="61" spans="1:26" ht="13.15" customHeight="1">
      <c r="A61" s="46"/>
      <c r="B61"/>
      <c r="C61" s="965"/>
      <c r="D61" s="445"/>
      <c r="E61" s="446"/>
      <c r="F61" s="447"/>
      <c r="G61" s="438"/>
      <c r="H61" s="439"/>
      <c r="I61" s="46"/>
      <c r="J61" s="46"/>
      <c r="K61" s="46"/>
      <c r="L61" s="46"/>
      <c r="M61" s="46"/>
      <c r="N61" s="46"/>
      <c r="O61" s="46"/>
      <c r="P61" s="46"/>
      <c r="Q61" s="46"/>
      <c r="R61" s="46"/>
      <c r="S61" s="46"/>
      <c r="T61" s="904"/>
      <c r="U61" s="904"/>
      <c r="V61" s="46"/>
      <c r="W61" s="46"/>
      <c r="X61" s="46"/>
      <c r="Y61" s="46"/>
      <c r="Z61" s="46"/>
    </row>
    <row r="62" spans="1:26" s="134" customFormat="1" ht="15.4" customHeight="1">
      <c r="A62" s="153"/>
      <c r="B62" s="119"/>
      <c r="C62" s="965" t="s">
        <v>497</v>
      </c>
      <c r="D62" s="445">
        <v>139066953</v>
      </c>
      <c r="E62" s="446">
        <v>146718825</v>
      </c>
      <c r="F62" s="447">
        <v>132887977</v>
      </c>
      <c r="G62" s="454">
        <v>-9.4267712408411128E-2</v>
      </c>
      <c r="H62" s="455">
        <v>-4.4431663070952594E-2</v>
      </c>
      <c r="I62" s="153"/>
      <c r="J62" s="153"/>
      <c r="K62" s="153"/>
      <c r="L62" s="153"/>
      <c r="M62" s="153"/>
      <c r="N62" s="153"/>
      <c r="O62" s="153"/>
      <c r="P62" s="153"/>
      <c r="Q62" s="153"/>
      <c r="R62" s="153"/>
      <c r="S62" s="153"/>
      <c r="T62" s="1255"/>
      <c r="U62" s="1255"/>
      <c r="V62" s="153"/>
      <c r="W62" s="153"/>
      <c r="X62" s="153"/>
      <c r="Y62" s="153"/>
      <c r="Z62" s="153"/>
    </row>
    <row r="63" spans="1:26" ht="15.4" customHeight="1">
      <c r="A63" s="46"/>
      <c r="B63"/>
      <c r="C63" s="954" t="s">
        <v>453</v>
      </c>
      <c r="D63" s="442">
        <v>21683478</v>
      </c>
      <c r="E63" s="443">
        <v>20740429</v>
      </c>
      <c r="F63" s="444">
        <v>20991000</v>
      </c>
      <c r="G63" s="438">
        <v>1.2081283371718106E-2</v>
      </c>
      <c r="H63" s="439">
        <v>-3.1935743887581136E-2</v>
      </c>
      <c r="I63" s="46"/>
      <c r="J63" s="46"/>
      <c r="K63" s="46"/>
      <c r="L63" s="46"/>
      <c r="M63" s="46"/>
      <c r="N63" s="46"/>
      <c r="O63" s="46"/>
      <c r="P63" s="46"/>
      <c r="Q63" s="46"/>
      <c r="R63" s="46"/>
      <c r="S63" s="46"/>
      <c r="T63" s="904"/>
      <c r="U63" s="904"/>
      <c r="V63" s="46"/>
      <c r="W63" s="46"/>
      <c r="X63" s="46"/>
      <c r="Y63" s="46"/>
      <c r="Z63" s="46"/>
    </row>
    <row r="64" spans="1:26" ht="15.4" customHeight="1">
      <c r="A64" s="46"/>
      <c r="B64" s="43"/>
      <c r="C64" s="966" t="s">
        <v>454</v>
      </c>
      <c r="D64" s="442">
        <v>74193794</v>
      </c>
      <c r="E64" s="443">
        <v>72873063</v>
      </c>
      <c r="F64" s="444">
        <v>71432289</v>
      </c>
      <c r="G64" s="438">
        <v>-1.9771009213651415E-2</v>
      </c>
      <c r="H64" s="439">
        <v>-3.7220161567691229E-2</v>
      </c>
      <c r="I64" s="46"/>
      <c r="J64" s="46"/>
      <c r="K64" s="46"/>
      <c r="L64" s="46"/>
      <c r="M64" s="46"/>
      <c r="N64" s="46"/>
      <c r="O64" s="46"/>
      <c r="P64" s="46"/>
      <c r="Q64" s="46"/>
      <c r="R64" s="46"/>
      <c r="S64" s="46"/>
      <c r="T64" s="904"/>
      <c r="U64" s="904"/>
      <c r="V64" s="46"/>
      <c r="W64" s="46"/>
      <c r="X64" s="46"/>
      <c r="Y64" s="46"/>
      <c r="Z64" s="46"/>
    </row>
    <row r="65" spans="1:26" ht="15.4" customHeight="1" thickBot="1">
      <c r="A65" s="46"/>
      <c r="B65" s="456"/>
      <c r="C65" s="967" t="s">
        <v>455</v>
      </c>
      <c r="D65" s="720">
        <v>43189681</v>
      </c>
      <c r="E65" s="721">
        <v>53105333</v>
      </c>
      <c r="F65" s="722">
        <v>40464688</v>
      </c>
      <c r="G65" s="717">
        <v>-0.23802967208585246</v>
      </c>
      <c r="H65" s="718">
        <v>-6.3093612569169011E-2</v>
      </c>
      <c r="I65" s="46"/>
      <c r="J65" s="46"/>
      <c r="K65" s="46"/>
      <c r="L65" s="46"/>
      <c r="M65" s="46"/>
      <c r="N65" s="46"/>
      <c r="O65" s="46"/>
      <c r="P65" s="46"/>
      <c r="Q65" s="46"/>
      <c r="R65" s="46"/>
      <c r="S65" s="46"/>
      <c r="T65" s="904"/>
      <c r="U65" s="904"/>
      <c r="V65" s="46"/>
      <c r="W65" s="46"/>
      <c r="X65" s="46"/>
      <c r="Y65" s="46"/>
      <c r="Z65" s="46"/>
    </row>
    <row r="66" spans="1:26">
      <c r="A66" s="46"/>
      <c r="B66" s="457"/>
      <c r="C66" s="453"/>
      <c r="D66" s="457"/>
      <c r="E66" s="457"/>
      <c r="F66" s="457"/>
      <c r="G66" s="457"/>
      <c r="H66" s="457"/>
      <c r="I66" s="46"/>
      <c r="J66" s="46"/>
      <c r="K66" s="46"/>
      <c r="L66" s="46"/>
      <c r="M66" s="46"/>
      <c r="N66" s="46"/>
      <c r="O66" s="46"/>
      <c r="P66" s="46"/>
      <c r="Q66" s="46"/>
      <c r="R66" s="46"/>
      <c r="S66" s="46"/>
      <c r="T66" s="904"/>
      <c r="U66" s="904"/>
      <c r="V66" s="46"/>
      <c r="W66" s="46"/>
      <c r="X66" s="46"/>
      <c r="Y66" s="46"/>
      <c r="Z66" s="46"/>
    </row>
    <row r="67" spans="1:26">
      <c r="A67" s="46"/>
      <c r="B67" s="458"/>
      <c r="C67" s="1740" t="s">
        <v>498</v>
      </c>
      <c r="D67" s="43"/>
      <c r="E67" s="43"/>
      <c r="F67" s="43"/>
      <c r="G67" s="43"/>
      <c r="H67" s="43"/>
      <c r="I67" s="46"/>
      <c r="J67" s="46"/>
      <c r="K67" s="46"/>
      <c r="L67" s="46"/>
      <c r="M67" s="46"/>
      <c r="N67" s="46"/>
      <c r="O67" s="46"/>
      <c r="P67" s="46"/>
      <c r="Q67" s="46"/>
      <c r="R67" s="46"/>
      <c r="S67" s="46"/>
      <c r="T67" s="904"/>
      <c r="U67" s="904"/>
      <c r="V67" s="46"/>
      <c r="W67" s="46"/>
      <c r="X67" s="46"/>
      <c r="Y67" s="46"/>
      <c r="Z67" s="46"/>
    </row>
    <row r="68" spans="1:26">
      <c r="A68" s="46"/>
      <c r="B68" s="458"/>
      <c r="C68" s="1740" t="s">
        <v>499</v>
      </c>
      <c r="D68" s="46"/>
      <c r="E68" s="46"/>
      <c r="F68" s="46"/>
      <c r="G68" s="46"/>
      <c r="H68" s="46"/>
      <c r="I68" s="46"/>
      <c r="J68" s="46"/>
      <c r="K68" s="46"/>
      <c r="L68" s="46"/>
      <c r="M68" s="46"/>
      <c r="N68" s="46"/>
      <c r="O68" s="46"/>
      <c r="P68" s="46"/>
      <c r="Q68" s="46"/>
      <c r="R68" s="46"/>
      <c r="S68" s="46"/>
      <c r="T68" s="904"/>
      <c r="U68" s="904"/>
      <c r="V68" s="46"/>
      <c r="W68" s="46"/>
      <c r="X68" s="46"/>
      <c r="Y68" s="46"/>
      <c r="Z68" s="46"/>
    </row>
    <row r="69" spans="1:26">
      <c r="A69" s="46"/>
      <c r="B69" s="458"/>
      <c r="C69" s="1740" t="s">
        <v>500</v>
      </c>
      <c r="D69" s="46"/>
      <c r="E69" s="46"/>
      <c r="F69" s="46"/>
      <c r="G69" s="46"/>
      <c r="H69" s="46"/>
      <c r="I69" s="46"/>
      <c r="J69" s="46"/>
      <c r="K69" s="46"/>
      <c r="L69" s="46"/>
      <c r="M69" s="46"/>
      <c r="N69" s="46"/>
      <c r="O69" s="46"/>
      <c r="P69" s="46"/>
      <c r="Q69" s="46"/>
      <c r="R69" s="46"/>
      <c r="S69" s="46"/>
      <c r="T69" s="904"/>
      <c r="U69" s="904"/>
      <c r="V69" s="46"/>
      <c r="W69" s="46"/>
      <c r="X69" s="46"/>
      <c r="Y69" s="46"/>
      <c r="Z69" s="46"/>
    </row>
    <row r="70" spans="1:26">
      <c r="A70" s="46"/>
      <c r="B70" s="46"/>
      <c r="C70" s="1639"/>
      <c r="D70" s="46"/>
      <c r="E70" s="46"/>
      <c r="F70" s="46"/>
      <c r="G70" s="46"/>
      <c r="H70" s="46"/>
      <c r="I70" s="46"/>
      <c r="J70" s="46"/>
      <c r="K70" s="46"/>
      <c r="L70" s="46"/>
      <c r="M70" s="46"/>
      <c r="N70" s="46"/>
      <c r="O70" s="46"/>
      <c r="P70" s="46"/>
      <c r="Q70" s="46"/>
      <c r="R70" s="46"/>
      <c r="S70" s="46"/>
      <c r="T70" s="904"/>
      <c r="U70" s="904"/>
      <c r="V70" s="46"/>
      <c r="W70" s="46"/>
      <c r="X70" s="46"/>
      <c r="Y70" s="46"/>
      <c r="Z70" s="46"/>
    </row>
    <row r="71" spans="1:26">
      <c r="A71" s="46"/>
      <c r="B71" s="46"/>
      <c r="C71" s="1639"/>
      <c r="D71" s="46"/>
      <c r="E71" s="46"/>
      <c r="F71" s="46"/>
      <c r="G71" s="46"/>
      <c r="H71" s="46"/>
      <c r="I71" s="46"/>
      <c r="J71" s="46"/>
      <c r="K71" s="46"/>
      <c r="L71" s="46"/>
      <c r="M71" s="46"/>
      <c r="N71" s="46"/>
      <c r="O71" s="46"/>
      <c r="P71" s="46"/>
      <c r="Q71" s="46"/>
      <c r="R71" s="46"/>
      <c r="S71" s="46"/>
      <c r="T71" s="904"/>
      <c r="U71" s="904"/>
      <c r="V71" s="46"/>
      <c r="W71" s="46"/>
      <c r="X71" s="46"/>
      <c r="Y71" s="46"/>
      <c r="Z71" s="46"/>
    </row>
    <row r="72" spans="1:26">
      <c r="C72" s="1711"/>
    </row>
  </sheetData>
  <mergeCells count="13">
    <mergeCell ref="AC6:AD6"/>
    <mergeCell ref="AA6:AB6"/>
    <mergeCell ref="I45:P46"/>
    <mergeCell ref="B2:H4"/>
    <mergeCell ref="W2:Z4"/>
    <mergeCell ref="I5:K5"/>
    <mergeCell ref="D6:F6"/>
    <mergeCell ref="G6:H6"/>
    <mergeCell ref="L6:N6"/>
    <mergeCell ref="O6:P6"/>
    <mergeCell ref="X6:Z6"/>
    <mergeCell ref="Q6:R6"/>
    <mergeCell ref="K2:S4"/>
  </mergeCells>
  <hyperlinks>
    <hyperlink ref="A1" location="'Anexos &gt;&gt;'!A1" display="Volver al índice anexos" xr:uid="{F7F45272-BE53-4F33-BE46-9A9FC441F0DE}"/>
  </hyperlinks>
  <pageMargins left="0.7" right="0.7" top="0.75" bottom="0.75" header="0.3" footer="0.3"/>
  <ignoredErrors>
    <ignoredError sqref="AC7:AD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96C0-8E09-4119-B71A-A75ACFB5A5BD}">
  <sheetPr>
    <tabColor rgb="FF2AD2C9"/>
  </sheetPr>
  <dimension ref="A1:G12"/>
  <sheetViews>
    <sheetView showGridLines="0" zoomScale="80" zoomScaleNormal="80" workbookViewId="0">
      <selection activeCell="B22" sqref="B22"/>
    </sheetView>
  </sheetViews>
  <sheetFormatPr baseColWidth="10" defaultRowHeight="15"/>
  <cols>
    <col min="2" max="2" width="87.7109375" customWidth="1"/>
    <col min="3" max="3" width="14.28515625" customWidth="1"/>
    <col min="6" max="7" width="11.140625" customWidth="1"/>
  </cols>
  <sheetData>
    <row r="1" spans="1:7" ht="15.75" thickBot="1">
      <c r="A1" s="109" t="s">
        <v>37</v>
      </c>
    </row>
    <row r="2" spans="1:7" ht="15.75" thickBot="1">
      <c r="B2" s="1118" t="s">
        <v>644</v>
      </c>
      <c r="C2" s="1119" t="s">
        <v>645</v>
      </c>
      <c r="D2" s="1120" t="s">
        <v>646</v>
      </c>
      <c r="E2" s="2016">
        <v>2023</v>
      </c>
      <c r="F2" s="1119">
        <v>2024</v>
      </c>
      <c r="G2" s="1119">
        <v>2025</v>
      </c>
    </row>
    <row r="3" spans="1:7" ht="15.75" thickBot="1">
      <c r="B3" s="1121" t="s">
        <v>647</v>
      </c>
      <c r="C3" s="1122"/>
      <c r="D3" s="1122"/>
      <c r="E3" s="1122"/>
      <c r="F3" s="1122"/>
      <c r="G3" s="1123"/>
    </row>
    <row r="4" spans="1:7" ht="15.75" thickBot="1">
      <c r="B4" s="1124" t="s">
        <v>883</v>
      </c>
      <c r="C4" s="1125" t="s">
        <v>648</v>
      </c>
      <c r="D4" s="1126" t="s">
        <v>649</v>
      </c>
      <c r="E4" s="1125">
        <v>3.8</v>
      </c>
      <c r="F4" s="1125">
        <v>5.7</v>
      </c>
      <c r="G4" s="1125">
        <v>6.6</v>
      </c>
    </row>
    <row r="5" spans="1:7" ht="15.75" thickBot="1">
      <c r="B5" s="1124" t="s">
        <v>882</v>
      </c>
      <c r="C5" s="1125" t="s">
        <v>291</v>
      </c>
      <c r="D5" s="1126" t="s">
        <v>649</v>
      </c>
      <c r="E5" s="1559">
        <v>2</v>
      </c>
      <c r="F5" s="1127">
        <v>2.7</v>
      </c>
      <c r="G5" s="1559">
        <v>3</v>
      </c>
    </row>
    <row r="6" spans="1:7" ht="15.75" thickBot="1">
      <c r="B6" s="349" t="s">
        <v>650</v>
      </c>
      <c r="C6" s="1128"/>
      <c r="D6" s="1128"/>
      <c r="E6" s="1128"/>
      <c r="F6" s="1128"/>
      <c r="G6" s="1129"/>
    </row>
    <row r="7" spans="1:7" ht="15.75" thickBot="1">
      <c r="B7" s="1130" t="s">
        <v>884</v>
      </c>
      <c r="C7" s="1127" t="s">
        <v>290</v>
      </c>
      <c r="D7" s="1126" t="s">
        <v>651</v>
      </c>
      <c r="E7" s="1131">
        <v>15333</v>
      </c>
      <c r="F7" s="1131">
        <v>13801</v>
      </c>
      <c r="G7" s="1131">
        <v>16257</v>
      </c>
    </row>
    <row r="8" spans="1:7" ht="15.75" thickBot="1">
      <c r="B8" s="1124" t="s">
        <v>750</v>
      </c>
      <c r="C8" s="1125" t="s">
        <v>652</v>
      </c>
      <c r="D8" s="1132" t="s">
        <v>653</v>
      </c>
      <c r="E8" s="1131">
        <v>123</v>
      </c>
      <c r="F8" s="1127">
        <v>1500</v>
      </c>
      <c r="G8" s="1932">
        <v>3440</v>
      </c>
    </row>
    <row r="10" spans="1:7">
      <c r="B10" s="1639" t="s">
        <v>885</v>
      </c>
    </row>
    <row r="11" spans="1:7">
      <c r="B11" s="1639" t="s">
        <v>886</v>
      </c>
    </row>
    <row r="12" spans="1:7">
      <c r="B12" s="1639"/>
    </row>
  </sheetData>
  <hyperlinks>
    <hyperlink ref="A1" location="Índice!A1" display="Volver al índice" xr:uid="{2C0B2102-0C81-4EC6-95FD-35CCAF49A9E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H72"/>
  <sheetViews>
    <sheetView showGridLines="0" zoomScale="85" zoomScaleNormal="85" workbookViewId="0"/>
  </sheetViews>
  <sheetFormatPr baseColWidth="10" defaultColWidth="11.42578125" defaultRowHeight="14.25"/>
  <cols>
    <col min="1" max="1" width="11.42578125" style="40"/>
    <col min="2" max="2" width="1.7109375" style="40" customWidth="1"/>
    <col min="3" max="3" width="42.42578125" style="40" customWidth="1"/>
    <col min="4" max="4" width="29.42578125" style="40" customWidth="1"/>
    <col min="5" max="7" width="14.28515625" style="40" customWidth="1"/>
    <col min="8" max="9" width="9.5703125" style="40" bestFit="1" customWidth="1"/>
    <col min="10" max="11" width="11.42578125" style="40"/>
    <col min="12" max="12" width="71" style="40" customWidth="1"/>
    <col min="13" max="15" width="12.28515625" style="40" customWidth="1"/>
    <col min="16" max="17" width="8.28515625" style="40" customWidth="1"/>
    <col min="18" max="18" width="12.5703125" style="40" customWidth="1"/>
    <col min="19" max="20" width="13.7109375" style="40" customWidth="1"/>
    <col min="21" max="21" width="13.7109375" style="97" customWidth="1"/>
    <col min="22" max="22" width="11.42578125" style="40"/>
    <col min="23" max="23" width="3.42578125" style="40" customWidth="1"/>
    <col min="24" max="24" width="61.28515625" style="40" customWidth="1"/>
    <col min="25" max="27" width="9.5703125" style="40" customWidth="1"/>
    <col min="28" max="29" width="9.42578125" style="40" customWidth="1"/>
    <col min="30" max="16384" width="11.42578125" style="40"/>
  </cols>
  <sheetData>
    <row r="1" spans="1:32" ht="15">
      <c r="A1" s="132" t="s">
        <v>902</v>
      </c>
      <c r="B1" s="46"/>
      <c r="C1" s="46"/>
      <c r="D1" s="46"/>
      <c r="E1" s="46"/>
      <c r="F1" s="46"/>
      <c r="G1" s="46"/>
      <c r="H1" s="46"/>
      <c r="I1" s="46"/>
      <c r="J1" s="46"/>
    </row>
    <row r="2" spans="1:32">
      <c r="B2" s="219"/>
      <c r="C2" s="219"/>
      <c r="D2" s="219"/>
      <c r="E2" s="219"/>
      <c r="F2" s="219"/>
      <c r="G2" s="219"/>
      <c r="H2" s="219"/>
      <c r="I2" s="219"/>
      <c r="J2" s="46"/>
      <c r="K2" s="58"/>
      <c r="L2" s="46"/>
      <c r="M2" s="196"/>
      <c r="N2" s="196"/>
      <c r="O2" s="196"/>
      <c r="P2" s="196"/>
      <c r="Q2" s="196"/>
      <c r="R2" s="196"/>
      <c r="S2" s="196"/>
      <c r="T2" s="196"/>
      <c r="U2" s="108"/>
      <c r="V2" s="46"/>
      <c r="W2" s="46"/>
      <c r="X2" s="2333"/>
      <c r="Y2" s="2333"/>
      <c r="Z2" s="2333"/>
      <c r="AA2" s="2333"/>
      <c r="AB2" s="46"/>
      <c r="AC2" s="46"/>
      <c r="AD2" s="46"/>
    </row>
    <row r="3" spans="1:32">
      <c r="B3" s="219"/>
      <c r="C3" s="2331" t="s">
        <v>501</v>
      </c>
      <c r="D3" s="2257"/>
      <c r="E3" s="2257"/>
      <c r="F3" s="2257"/>
      <c r="G3" s="2257"/>
      <c r="H3" s="2257"/>
      <c r="I3" s="2257"/>
      <c r="J3" s="46"/>
      <c r="K3" s="58"/>
      <c r="L3" s="2228"/>
      <c r="M3" s="2228"/>
      <c r="N3" s="2228"/>
      <c r="O3" s="2228"/>
      <c r="P3" s="2228"/>
      <c r="Q3" s="2228"/>
      <c r="R3" s="187"/>
      <c r="S3" s="187"/>
      <c r="T3" s="187"/>
      <c r="U3" s="1253"/>
      <c r="V3" s="46"/>
      <c r="W3" s="46"/>
      <c r="X3" s="2332" t="s">
        <v>502</v>
      </c>
      <c r="Y3" s="2333"/>
      <c r="Z3" s="2333"/>
      <c r="AA3" s="2333"/>
      <c r="AB3" s="46"/>
      <c r="AC3" s="46"/>
      <c r="AD3" s="46"/>
    </row>
    <row r="4" spans="1:32">
      <c r="B4" s="219"/>
      <c r="C4" s="2257"/>
      <c r="D4" s="2257"/>
      <c r="E4" s="2257"/>
      <c r="F4" s="2257"/>
      <c r="G4" s="2257"/>
      <c r="H4" s="2257"/>
      <c r="I4" s="2257"/>
      <c r="J4" s="46"/>
      <c r="K4" s="58"/>
      <c r="L4" s="2228"/>
      <c r="M4" s="2228"/>
      <c r="N4" s="2228"/>
      <c r="O4" s="2228"/>
      <c r="P4" s="2228"/>
      <c r="Q4" s="2228"/>
      <c r="R4" s="187"/>
      <c r="S4" s="187"/>
      <c r="T4" s="187"/>
      <c r="U4" s="1253"/>
      <c r="V4" s="46"/>
      <c r="W4" s="46"/>
      <c r="X4" s="2333"/>
      <c r="Y4" s="2333"/>
      <c r="Z4" s="2333"/>
      <c r="AA4" s="2333"/>
      <c r="AB4" s="46"/>
      <c r="AC4" s="46"/>
      <c r="AD4" s="46"/>
    </row>
    <row r="5" spans="1:32">
      <c r="B5" s="219"/>
      <c r="C5" s="2257"/>
      <c r="D5" s="2257"/>
      <c r="E5" s="2257"/>
      <c r="F5" s="2257"/>
      <c r="G5" s="2257"/>
      <c r="H5" s="2257"/>
      <c r="I5" s="2257"/>
      <c r="J5" s="46"/>
      <c r="K5" s="58"/>
      <c r="L5" s="2228"/>
      <c r="M5" s="2228"/>
      <c r="N5" s="2228"/>
      <c r="O5" s="2228"/>
      <c r="P5" s="2228"/>
      <c r="Q5" s="2228"/>
      <c r="R5" s="187"/>
      <c r="S5" s="187"/>
      <c r="T5" s="187"/>
      <c r="U5" s="1253"/>
      <c r="V5" s="46"/>
      <c r="W5" s="46"/>
      <c r="X5" s="2333"/>
      <c r="Y5" s="2333"/>
      <c r="Z5" s="2333"/>
      <c r="AA5" s="2333"/>
      <c r="AB5" s="46"/>
      <c r="AC5" s="46"/>
      <c r="AD5" s="46"/>
    </row>
    <row r="6" spans="1:32" ht="15" customHeight="1" thickBot="1">
      <c r="B6" s="2337"/>
      <c r="C6" s="2337"/>
      <c r="D6" s="2337"/>
      <c r="E6" s="196"/>
      <c r="F6" s="196"/>
      <c r="G6" s="196"/>
      <c r="H6" s="196"/>
      <c r="I6" s="196"/>
      <c r="J6" s="46"/>
      <c r="K6" s="58"/>
      <c r="L6" s="569"/>
      <c r="M6" s="2337"/>
      <c r="N6" s="2337"/>
      <c r="O6" s="2337"/>
      <c r="P6" s="2337"/>
      <c r="Q6" s="2337"/>
      <c r="R6" s="569"/>
      <c r="S6" s="569"/>
      <c r="T6" s="569"/>
      <c r="U6" s="1254"/>
      <c r="V6" s="46"/>
      <c r="W6" s="46"/>
      <c r="X6" s="46"/>
      <c r="Y6" s="46"/>
      <c r="Z6" s="46"/>
      <c r="AA6" s="46"/>
      <c r="AB6" s="46"/>
      <c r="AC6" s="46"/>
      <c r="AD6" s="46"/>
    </row>
    <row r="7" spans="1:32">
      <c r="B7" s="723"/>
      <c r="C7" s="724"/>
      <c r="D7" s="725"/>
      <c r="E7" s="2132" t="s">
        <v>122</v>
      </c>
      <c r="F7" s="2133"/>
      <c r="G7" s="2134"/>
      <c r="H7" s="2338" t="s">
        <v>42</v>
      </c>
      <c r="I7" s="2339"/>
      <c r="J7" s="46"/>
      <c r="K7" s="58"/>
      <c r="L7" s="586"/>
      <c r="M7" s="2137" t="s">
        <v>41</v>
      </c>
      <c r="N7" s="2138"/>
      <c r="O7" s="2139"/>
      <c r="P7" s="2137" t="s">
        <v>42</v>
      </c>
      <c r="Q7" s="2139"/>
      <c r="R7" s="2305" t="s">
        <v>60</v>
      </c>
      <c r="S7" s="2296"/>
      <c r="T7" s="1239" t="s">
        <v>42</v>
      </c>
      <c r="U7" s="1249"/>
      <c r="V7" s="46"/>
      <c r="W7" s="46"/>
      <c r="X7" s="464"/>
      <c r="Y7" s="2334" t="s">
        <v>41</v>
      </c>
      <c r="Z7" s="2335"/>
      <c r="AA7" s="2336"/>
      <c r="AB7" s="2295" t="s">
        <v>563</v>
      </c>
      <c r="AC7" s="2296" t="s">
        <v>45</v>
      </c>
      <c r="AD7" s="2293" t="s">
        <v>60</v>
      </c>
      <c r="AE7" s="2294"/>
      <c r="AF7" s="1266" t="s">
        <v>563</v>
      </c>
    </row>
    <row r="8" spans="1:32" ht="15" thickBot="1">
      <c r="B8" s="2309"/>
      <c r="C8" s="2310"/>
      <c r="D8" s="2311"/>
      <c r="E8" s="876" t="s">
        <v>876</v>
      </c>
      <c r="F8" s="877" t="s">
        <v>809</v>
      </c>
      <c r="G8" s="878" t="s">
        <v>877</v>
      </c>
      <c r="H8" s="399" t="s">
        <v>44</v>
      </c>
      <c r="I8" s="400" t="s">
        <v>45</v>
      </c>
      <c r="J8" s="46"/>
      <c r="K8" s="251"/>
      <c r="L8" s="587"/>
      <c r="M8" s="1728" t="s">
        <v>874</v>
      </c>
      <c r="N8" s="1729" t="s">
        <v>811</v>
      </c>
      <c r="O8" s="1729" t="s">
        <v>875</v>
      </c>
      <c r="P8" s="237" t="s">
        <v>44</v>
      </c>
      <c r="Q8" s="2086" t="s">
        <v>45</v>
      </c>
      <c r="R8" s="2087">
        <v>2024</v>
      </c>
      <c r="S8" s="2088">
        <v>2025</v>
      </c>
      <c r="T8" s="1240" t="str">
        <f>+CONCATENATE(S8," / ",R8)</f>
        <v>2025 / 2024</v>
      </c>
      <c r="U8" s="1250"/>
      <c r="V8" s="46"/>
      <c r="W8" s="46"/>
      <c r="X8" s="726"/>
      <c r="Y8" s="315" t="str">
        <f>+M8</f>
        <v>4T24</v>
      </c>
      <c r="Z8" s="466" t="str">
        <f>+N8</f>
        <v>3T25</v>
      </c>
      <c r="AA8" s="316" t="str">
        <f>+O8</f>
        <v>4T25</v>
      </c>
      <c r="AB8" s="1110" t="s">
        <v>44</v>
      </c>
      <c r="AC8" s="1100" t="s">
        <v>45</v>
      </c>
      <c r="AD8" s="812" t="s">
        <v>725</v>
      </c>
      <c r="AE8" s="812" t="s">
        <v>726</v>
      </c>
      <c r="AF8" s="2092" t="str">
        <f>+AE8&amp;" / "&amp;AD8</f>
        <v>2025 / 2024</v>
      </c>
    </row>
    <row r="9" spans="1:32">
      <c r="B9" s="2316" t="s">
        <v>398</v>
      </c>
      <c r="C9" s="2317"/>
      <c r="D9" s="2317"/>
      <c r="E9" s="547"/>
      <c r="F9" s="548"/>
      <c r="G9" s="548"/>
      <c r="H9" s="727"/>
      <c r="I9" s="728"/>
      <c r="J9" s="46"/>
      <c r="K9" s="43"/>
      <c r="L9" s="574" t="s">
        <v>62</v>
      </c>
      <c r="M9" s="553"/>
      <c r="N9" s="554"/>
      <c r="O9" s="554"/>
      <c r="P9" s="461"/>
      <c r="Q9" s="462"/>
      <c r="R9" s="1241"/>
      <c r="S9" s="1241"/>
      <c r="T9" s="1242"/>
      <c r="U9" s="551"/>
      <c r="V9" s="46"/>
      <c r="W9" s="46"/>
      <c r="X9" s="465" t="s">
        <v>73</v>
      </c>
      <c r="Y9" s="467"/>
      <c r="Z9" s="468"/>
      <c r="AA9" s="469"/>
      <c r="AB9" s="547"/>
      <c r="AC9" s="1101"/>
      <c r="AD9" s="2093"/>
      <c r="AE9" s="2094"/>
      <c r="AF9" s="2095"/>
    </row>
    <row r="10" spans="1:32" ht="15">
      <c r="B10" s="2307" t="s">
        <v>462</v>
      </c>
      <c r="C10" s="2308"/>
      <c r="D10" s="225"/>
      <c r="E10" s="45"/>
      <c r="F10" s="43"/>
      <c r="G10" s="43"/>
      <c r="H10" s="401"/>
      <c r="I10" s="402"/>
      <c r="J10" s="46"/>
      <c r="K10" s="43"/>
      <c r="L10" s="575" t="s">
        <v>170</v>
      </c>
      <c r="M10" s="226">
        <v>3639485</v>
      </c>
      <c r="N10" s="218">
        <v>3570917</v>
      </c>
      <c r="O10" s="218">
        <v>3663268</v>
      </c>
      <c r="P10" s="358">
        <v>2.5861984470655578E-2</v>
      </c>
      <c r="Q10" s="360">
        <v>6.5347157633566287E-3</v>
      </c>
      <c r="R10" s="437">
        <v>14345027</v>
      </c>
      <c r="S10" s="437">
        <v>14288399</v>
      </c>
      <c r="T10" s="1243">
        <v>-3.9475701230816786E-3</v>
      </c>
      <c r="U10" s="1237"/>
      <c r="V10" s="46"/>
      <c r="W10" s="46"/>
      <c r="X10" s="317" t="s">
        <v>683</v>
      </c>
      <c r="Y10" s="1112">
        <v>2.6079066219823022E-2</v>
      </c>
      <c r="Z10" s="1113">
        <v>3.3041390761497258E-2</v>
      </c>
      <c r="AA10" s="1114">
        <v>3.1056424176487005E-2</v>
      </c>
      <c r="AB10" s="1102" t="str">
        <f>+ROUND((AA10-Z10)*10^4,0)&amp;" pbs"</f>
        <v>-20 pbs</v>
      </c>
      <c r="AC10" s="1103" t="str">
        <f>+ROUND((AA10-Y10)*10^4,0)&amp;" pbs"</f>
        <v>50 pbs</v>
      </c>
      <c r="AD10" s="1177">
        <v>2.8001129029380279E-2</v>
      </c>
      <c r="AE10" s="1178">
        <v>3.2207402680619383E-2</v>
      </c>
      <c r="AF10" s="2096" t="str">
        <f>+ROUND((AE10-AD10)*10^4,0)&amp;" pbs"</f>
        <v>42 pbs</v>
      </c>
    </row>
    <row r="11" spans="1:32" ht="15">
      <c r="B11" s="221"/>
      <c r="C11" s="2306" t="s">
        <v>399</v>
      </c>
      <c r="D11" s="2306"/>
      <c r="E11" s="214">
        <v>4792810</v>
      </c>
      <c r="F11" s="215">
        <v>4968923</v>
      </c>
      <c r="G11" s="215">
        <v>4504068</v>
      </c>
      <c r="H11" s="403">
        <v>-9.3552465997158718E-2</v>
      </c>
      <c r="I11" s="404">
        <v>-6.0244825060872476E-2</v>
      </c>
      <c r="J11" s="46"/>
      <c r="K11" s="43"/>
      <c r="L11" s="576" t="s">
        <v>635</v>
      </c>
      <c r="M11" s="226">
        <v>-857707</v>
      </c>
      <c r="N11" s="218">
        <v>-776188</v>
      </c>
      <c r="O11" s="218">
        <v>-776688</v>
      </c>
      <c r="P11" s="358">
        <v>6.4417383417419494E-4</v>
      </c>
      <c r="Q11" s="360">
        <v>-9.4459996245804215E-2</v>
      </c>
      <c r="R11" s="437">
        <v>-3529865</v>
      </c>
      <c r="S11" s="437">
        <v>-3151080</v>
      </c>
      <c r="T11" s="1243">
        <v>-0.1073086364492693</v>
      </c>
      <c r="U11" s="1237"/>
      <c r="V11" s="46"/>
      <c r="W11" s="46"/>
      <c r="X11" s="317" t="s">
        <v>684</v>
      </c>
      <c r="Y11" s="1112">
        <v>0.19760256900700887</v>
      </c>
      <c r="Z11" s="1113">
        <v>0.24858913117624362</v>
      </c>
      <c r="AA11" s="1114">
        <v>0.22636094949746424</v>
      </c>
      <c r="AB11" s="1102" t="str">
        <f t="shared" ref="AB11:AB14" si="0">+ROUND((AA11-Z11)*10^4,0)&amp;" pbs"</f>
        <v>-222 pbs</v>
      </c>
      <c r="AC11" s="1103" t="str">
        <f t="shared" ref="AC11:AC14" si="1">+ROUND((AA11-Y11)*10^4,0)&amp;" pbs"</f>
        <v>288 pbs</v>
      </c>
      <c r="AD11" s="1177">
        <v>0.20769533831336606</v>
      </c>
      <c r="AE11" s="1178">
        <v>0.23860355231329483</v>
      </c>
      <c r="AF11" s="2096" t="str">
        <f t="shared" ref="AF11:AF25" si="2">+ROUND((AE11-AD11)*10^4,0)&amp;" pbs"</f>
        <v>309 pbs</v>
      </c>
    </row>
    <row r="12" spans="1:32" ht="15">
      <c r="B12" s="221"/>
      <c r="C12" s="2306" t="s">
        <v>400</v>
      </c>
      <c r="D12" s="2306"/>
      <c r="E12" s="214">
        <v>38063318</v>
      </c>
      <c r="F12" s="215">
        <v>32541803</v>
      </c>
      <c r="G12" s="215">
        <v>38567869</v>
      </c>
      <c r="H12" s="403">
        <v>0.18517922931313913</v>
      </c>
      <c r="I12" s="404">
        <v>1.3255570625766211E-2</v>
      </c>
      <c r="J12" s="46"/>
      <c r="K12" s="43"/>
      <c r="L12" s="577" t="s">
        <v>62</v>
      </c>
      <c r="M12" s="227">
        <v>2781778</v>
      </c>
      <c r="N12" s="220">
        <v>2794729</v>
      </c>
      <c r="O12" s="220">
        <v>2886580</v>
      </c>
      <c r="P12" s="361">
        <v>3.2865798436986199E-2</v>
      </c>
      <c r="Q12" s="463">
        <v>3.7674465755355026E-2</v>
      </c>
      <c r="R12" s="772">
        <v>10815162</v>
      </c>
      <c r="S12" s="772">
        <v>11137319</v>
      </c>
      <c r="T12" s="1244">
        <v>2.9787533464593504E-2</v>
      </c>
      <c r="U12" s="1238"/>
      <c r="V12" s="46"/>
      <c r="W12" s="46"/>
      <c r="X12" s="317" t="s">
        <v>685</v>
      </c>
      <c r="Y12" s="2000">
        <v>6.0099825340810382E-2</v>
      </c>
      <c r="Z12" s="2001">
        <v>6.1084956593778265E-2</v>
      </c>
      <c r="AA12" s="2002">
        <v>6.1061834192872338E-2</v>
      </c>
      <c r="AB12" s="1102" t="str">
        <f t="shared" si="0"/>
        <v>0 pbs</v>
      </c>
      <c r="AC12" s="1103" t="str">
        <f t="shared" si="1"/>
        <v>10 pbs</v>
      </c>
      <c r="AD12" s="1098">
        <v>6.0038676435625521E-2</v>
      </c>
      <c r="AE12" s="1099">
        <v>5.8392844712370891E-2</v>
      </c>
      <c r="AF12" s="2097" t="str">
        <f t="shared" si="2"/>
        <v>-16 pbs</v>
      </c>
    </row>
    <row r="13" spans="1:32" s="134" customFormat="1" ht="15.75">
      <c r="B13" s="2314" t="s">
        <v>401</v>
      </c>
      <c r="C13" s="2315"/>
      <c r="D13" s="2315"/>
      <c r="E13" s="216">
        <v>42856128</v>
      </c>
      <c r="F13" s="217">
        <v>37510726</v>
      </c>
      <c r="G13" s="217">
        <v>43071937</v>
      </c>
      <c r="H13" s="405">
        <v>0.14825655467185572</v>
      </c>
      <c r="I13" s="406">
        <v>5.0356625778231745E-3</v>
      </c>
      <c r="J13" s="153"/>
      <c r="K13" s="219"/>
      <c r="L13" s="45"/>
      <c r="M13" s="227"/>
      <c r="N13" s="220"/>
      <c r="O13" s="220"/>
      <c r="P13" s="361"/>
      <c r="Q13" s="463"/>
      <c r="R13" s="437"/>
      <c r="S13" s="437"/>
      <c r="T13" s="1243"/>
      <c r="U13" s="1237"/>
      <c r="V13" s="153"/>
      <c r="W13" s="153"/>
      <c r="X13" s="318" t="s">
        <v>686</v>
      </c>
      <c r="Y13" s="2000">
        <v>4.8514065392456382E-2</v>
      </c>
      <c r="Z13" s="2001">
        <v>5.2468891236688471E-2</v>
      </c>
      <c r="AA13" s="2002">
        <v>5.1898645630284471E-2</v>
      </c>
      <c r="AB13" s="1104" t="str">
        <f t="shared" si="0"/>
        <v>-6 pbs</v>
      </c>
      <c r="AC13" s="1105" t="str">
        <f t="shared" si="1"/>
        <v>34 pbs</v>
      </c>
      <c r="AD13" s="1098">
        <v>4.5865814030730409E-2</v>
      </c>
      <c r="AE13" s="1099">
        <v>5.0165042524452523E-2</v>
      </c>
      <c r="AF13" s="2097" t="str">
        <f t="shared" si="2"/>
        <v>43 pbs</v>
      </c>
    </row>
    <row r="14" spans="1:32" ht="15">
      <c r="B14" s="2312"/>
      <c r="C14" s="2313"/>
      <c r="D14" s="225"/>
      <c r="E14" s="214"/>
      <c r="F14" s="215"/>
      <c r="G14" s="215"/>
      <c r="H14" s="403"/>
      <c r="I14" s="404"/>
      <c r="J14" s="46"/>
      <c r="K14" s="43"/>
      <c r="L14" s="45" t="s">
        <v>63</v>
      </c>
      <c r="M14" s="226">
        <v>-616654</v>
      </c>
      <c r="N14" s="218">
        <v>-484000</v>
      </c>
      <c r="O14" s="218">
        <v>-532683</v>
      </c>
      <c r="P14" s="358">
        <v>0.10058471074380165</v>
      </c>
      <c r="Q14" s="360">
        <v>-0.13617198623539295</v>
      </c>
      <c r="R14" s="437">
        <v>-2832738</v>
      </c>
      <c r="S14" s="437">
        <v>-1924706</v>
      </c>
      <c r="T14" s="1243">
        <v>-0.32054923540405078</v>
      </c>
      <c r="U14" s="1237"/>
      <c r="V14" s="46"/>
      <c r="W14" s="46"/>
      <c r="X14" s="318" t="s">
        <v>687</v>
      </c>
      <c r="Y14" s="2000">
        <v>2.1068493069112328E-2</v>
      </c>
      <c r="Z14" s="2001">
        <v>1.931668958249565E-2</v>
      </c>
      <c r="AA14" s="2002">
        <v>1.8731758600071695E-2</v>
      </c>
      <c r="AB14" s="1102" t="str">
        <f t="shared" si="0"/>
        <v>-6 pbs</v>
      </c>
      <c r="AC14" s="1103" t="str">
        <f t="shared" si="1"/>
        <v>-23 pbs</v>
      </c>
      <c r="AD14" s="1098">
        <v>2.2295817302505069E-2</v>
      </c>
      <c r="AE14" s="1099">
        <v>1.8759772597733627E-2</v>
      </c>
      <c r="AF14" s="2096" t="str">
        <f t="shared" si="2"/>
        <v>-35 pbs</v>
      </c>
    </row>
    <row r="15" spans="1:32">
      <c r="B15" s="222" t="s">
        <v>162</v>
      </c>
      <c r="C15" s="223"/>
      <c r="D15" s="223"/>
      <c r="E15" s="216">
        <v>19151</v>
      </c>
      <c r="F15" s="552">
        <v>1211354</v>
      </c>
      <c r="G15" s="552">
        <v>852396</v>
      </c>
      <c r="H15" s="405">
        <v>-0.29632791075110992</v>
      </c>
      <c r="I15" s="406" t="s">
        <v>906</v>
      </c>
      <c r="J15" s="46"/>
      <c r="K15" s="43"/>
      <c r="L15" s="45" t="s">
        <v>226</v>
      </c>
      <c r="M15" s="226">
        <v>80396</v>
      </c>
      <c r="N15" s="218">
        <v>89802</v>
      </c>
      <c r="O15" s="218">
        <v>99511</v>
      </c>
      <c r="P15" s="358">
        <v>0.10811563216854858</v>
      </c>
      <c r="Q15" s="360">
        <v>0.23776058510373652</v>
      </c>
      <c r="R15" s="437">
        <v>279687</v>
      </c>
      <c r="S15" s="437">
        <v>355410</v>
      </c>
      <c r="T15" s="1243">
        <v>0.27074193652189771</v>
      </c>
      <c r="U15" s="1237"/>
      <c r="V15" s="46"/>
      <c r="W15" s="46"/>
      <c r="X15" s="319"/>
      <c r="Y15" s="1112"/>
      <c r="Z15" s="1113"/>
      <c r="AA15" s="1114"/>
      <c r="AB15" s="1106"/>
      <c r="AC15" s="1107"/>
      <c r="AD15" s="1098"/>
      <c r="AE15" s="1099"/>
      <c r="AF15" s="2097"/>
    </row>
    <row r="16" spans="1:32">
      <c r="B16" s="2307"/>
      <c r="C16" s="2308"/>
      <c r="D16" s="223"/>
      <c r="E16" s="214"/>
      <c r="F16" s="215"/>
      <c r="G16" s="215"/>
      <c r="H16" s="403"/>
      <c r="I16" s="404"/>
      <c r="J16" s="46"/>
      <c r="K16" s="43"/>
      <c r="L16" s="258" t="s">
        <v>403</v>
      </c>
      <c r="M16" s="227">
        <v>-536258</v>
      </c>
      <c r="N16" s="220">
        <v>-394198</v>
      </c>
      <c r="O16" s="220">
        <v>-433172</v>
      </c>
      <c r="P16" s="361">
        <v>9.8869096240975354E-2</v>
      </c>
      <c r="Q16" s="463">
        <v>-0.19223209723677781</v>
      </c>
      <c r="R16" s="772">
        <v>-2553051</v>
      </c>
      <c r="S16" s="772">
        <v>-1569296</v>
      </c>
      <c r="T16" s="1244">
        <v>-0.38532524418822811</v>
      </c>
      <c r="U16" s="1238"/>
      <c r="V16" s="46"/>
      <c r="W16" s="46"/>
      <c r="X16" s="320" t="s">
        <v>503</v>
      </c>
      <c r="Y16" s="1112"/>
      <c r="Z16" s="1113"/>
      <c r="AA16" s="1114"/>
      <c r="AB16" s="1106"/>
      <c r="AC16" s="1107"/>
      <c r="AD16" s="1177"/>
      <c r="AE16" s="1178"/>
      <c r="AF16" s="2097"/>
    </row>
    <row r="17" spans="2:32">
      <c r="B17" s="222" t="s">
        <v>404</v>
      </c>
      <c r="C17" s="223"/>
      <c r="D17" s="223"/>
      <c r="E17" s="216">
        <v>603635</v>
      </c>
      <c r="F17" s="552">
        <v>368478</v>
      </c>
      <c r="G17" s="552">
        <v>641157</v>
      </c>
      <c r="H17" s="405">
        <v>0.74001432921368437</v>
      </c>
      <c r="I17" s="406">
        <v>6.216008018090402E-2</v>
      </c>
      <c r="J17" s="46"/>
      <c r="K17" s="43"/>
      <c r="L17" s="45"/>
      <c r="M17" s="227"/>
      <c r="N17" s="220"/>
      <c r="O17" s="220"/>
      <c r="P17" s="361"/>
      <c r="Q17" s="463"/>
      <c r="R17" s="772"/>
      <c r="S17" s="772"/>
      <c r="T17" s="1244"/>
      <c r="U17" s="1238"/>
      <c r="V17" s="46"/>
      <c r="W17" s="46"/>
      <c r="X17" s="317" t="s">
        <v>504</v>
      </c>
      <c r="Y17" s="1112">
        <v>3.5303200205283006E-2</v>
      </c>
      <c r="Z17" s="1113">
        <v>3.2977614133645736E-2</v>
      </c>
      <c r="AA17" s="1114">
        <v>3.1105313161029328E-2</v>
      </c>
      <c r="AB17" s="1102" t="str">
        <f t="shared" ref="AB17:AB25" si="3">+ROUND((AA17-Z17)*10^4,0)&amp;" pbs"</f>
        <v>-19 pbs</v>
      </c>
      <c r="AC17" s="1103" t="str">
        <f t="shared" ref="AC17:AC25" si="4">+ROUND((AA17-Y17)*10^4,0)&amp;" pbs"</f>
        <v>-42 pbs</v>
      </c>
      <c r="AD17" s="1177">
        <v>3.5303200205283006E-2</v>
      </c>
      <c r="AE17" s="1178">
        <v>3.1105313161029328E-2</v>
      </c>
      <c r="AF17" s="2096" t="str">
        <f t="shared" si="2"/>
        <v>-42 pbs</v>
      </c>
    </row>
    <row r="18" spans="2:32" ht="15" customHeight="1">
      <c r="B18" s="222" t="s">
        <v>165</v>
      </c>
      <c r="C18" s="223"/>
      <c r="D18" s="223"/>
      <c r="E18" s="216">
        <v>20521337</v>
      </c>
      <c r="F18" s="552">
        <v>19479618</v>
      </c>
      <c r="G18" s="552">
        <v>20080093</v>
      </c>
      <c r="H18" s="405">
        <v>3.0825809828508959E-2</v>
      </c>
      <c r="I18" s="406">
        <v>-2.1501717943621313E-2</v>
      </c>
      <c r="J18" s="46"/>
      <c r="K18" s="43"/>
      <c r="L18" s="124" t="s">
        <v>64</v>
      </c>
      <c r="M18" s="227">
        <v>2245520</v>
      </c>
      <c r="N18" s="220">
        <v>2400531</v>
      </c>
      <c r="O18" s="220">
        <v>2453408</v>
      </c>
      <c r="P18" s="361">
        <v>2.2027209813162172E-2</v>
      </c>
      <c r="Q18" s="770">
        <v>9.2579001745698095E-2</v>
      </c>
      <c r="R18" s="772">
        <v>8262111</v>
      </c>
      <c r="S18" s="772">
        <v>9568023</v>
      </c>
      <c r="T18" s="1244">
        <v>0.15806033107035236</v>
      </c>
      <c r="U18" s="1238"/>
      <c r="V18" s="46"/>
      <c r="W18" s="46"/>
      <c r="X18" s="317" t="s">
        <v>505</v>
      </c>
      <c r="Y18" s="1112">
        <v>5.2207965406289823E-2</v>
      </c>
      <c r="Z18" s="1113">
        <v>4.7282415008525876E-2</v>
      </c>
      <c r="AA18" s="1114">
        <v>4.4807234712473998E-2</v>
      </c>
      <c r="AB18" s="1102" t="str">
        <f t="shared" si="3"/>
        <v>-25 pbs</v>
      </c>
      <c r="AC18" s="1103" t="str">
        <f t="shared" si="4"/>
        <v>-74 pbs</v>
      </c>
      <c r="AD18" s="1177">
        <v>5.2207965406289823E-2</v>
      </c>
      <c r="AE18" s="1178">
        <v>4.4807234712473998E-2</v>
      </c>
      <c r="AF18" s="2096" t="str">
        <f t="shared" si="2"/>
        <v>-74 pbs</v>
      </c>
    </row>
    <row r="19" spans="2:32">
      <c r="B19" s="222" t="s">
        <v>166</v>
      </c>
      <c r="C19" s="223"/>
      <c r="D19" s="223"/>
      <c r="E19" s="216">
        <v>8214476</v>
      </c>
      <c r="F19" s="552">
        <v>8025196</v>
      </c>
      <c r="G19" s="552">
        <v>8126661</v>
      </c>
      <c r="H19" s="405">
        <v>1.2643304911182231E-2</v>
      </c>
      <c r="I19" s="406">
        <v>-1.0690274096607014E-2</v>
      </c>
      <c r="J19" s="46"/>
      <c r="K19" s="43"/>
      <c r="L19" s="45"/>
      <c r="M19" s="226"/>
      <c r="N19" s="218"/>
      <c r="O19" s="218"/>
      <c r="P19" s="358"/>
      <c r="Q19" s="360"/>
      <c r="R19" s="437"/>
      <c r="S19" s="437"/>
      <c r="T19" s="1243"/>
      <c r="U19" s="1237"/>
      <c r="V19" s="46"/>
      <c r="W19" s="46"/>
      <c r="X19" s="317" t="s">
        <v>506</v>
      </c>
      <c r="Y19" s="1112">
        <v>1.5302073559172156</v>
      </c>
      <c r="Z19" s="1113">
        <v>1.5713703613921195</v>
      </c>
      <c r="AA19" s="1114">
        <v>1.6161755729953988</v>
      </c>
      <c r="AB19" s="1102" t="str">
        <f t="shared" si="3"/>
        <v>448 pbs</v>
      </c>
      <c r="AC19" s="1103" t="str">
        <f t="shared" si="4"/>
        <v>860 pbs</v>
      </c>
      <c r="AD19" s="1177">
        <v>1.5302073559172156</v>
      </c>
      <c r="AE19" s="1178">
        <v>1.6161755729953988</v>
      </c>
      <c r="AF19" s="2096" t="str">
        <f t="shared" si="2"/>
        <v>860 pbs</v>
      </c>
    </row>
    <row r="20" spans="2:32">
      <c r="B20" s="2312"/>
      <c r="C20" s="2313"/>
      <c r="D20" s="225"/>
      <c r="E20" s="214"/>
      <c r="F20" s="215"/>
      <c r="G20" s="215"/>
      <c r="H20" s="403"/>
      <c r="I20" s="404"/>
      <c r="J20" s="46"/>
      <c r="K20" s="43"/>
      <c r="L20" s="45" t="s">
        <v>65</v>
      </c>
      <c r="M20" s="226"/>
      <c r="N20" s="218"/>
      <c r="O20" s="218"/>
      <c r="P20" s="358"/>
      <c r="Q20" s="360"/>
      <c r="R20" s="437"/>
      <c r="S20" s="437"/>
      <c r="T20" s="1243"/>
      <c r="U20" s="1237"/>
      <c r="V20" s="46"/>
      <c r="W20" s="46"/>
      <c r="X20" s="317" t="s">
        <v>507</v>
      </c>
      <c r="Y20" s="1112">
        <v>1.0347313139123773</v>
      </c>
      <c r="Z20" s="1113">
        <v>1.0959686688950356</v>
      </c>
      <c r="AA20" s="1114">
        <v>1.1219538015193034</v>
      </c>
      <c r="AB20" s="1102" t="str">
        <f t="shared" si="3"/>
        <v>260 pbs</v>
      </c>
      <c r="AC20" s="1103" t="str">
        <f t="shared" si="4"/>
        <v>872 pbs</v>
      </c>
      <c r="AD20" s="1177">
        <v>1.0347313139123773</v>
      </c>
      <c r="AE20" s="1178">
        <v>1.1219538015193034</v>
      </c>
      <c r="AF20" s="2096" t="str">
        <f t="shared" si="2"/>
        <v>872 pbs</v>
      </c>
    </row>
    <row r="21" spans="2:32" s="134" customFormat="1" ht="15.75">
      <c r="B21" s="2307" t="s">
        <v>31</v>
      </c>
      <c r="C21" s="2308"/>
      <c r="D21" s="223"/>
      <c r="E21" s="216">
        <v>120571109</v>
      </c>
      <c r="F21" s="217">
        <v>123089317</v>
      </c>
      <c r="G21" s="217">
        <v>125200572</v>
      </c>
      <c r="H21" s="405">
        <v>1.7152219635762543E-2</v>
      </c>
      <c r="I21" s="406">
        <v>3.8396121910100368E-2</v>
      </c>
      <c r="J21" s="153"/>
      <c r="K21" s="219"/>
      <c r="L21" s="578" t="s">
        <v>238</v>
      </c>
      <c r="M21" s="226">
        <v>809060</v>
      </c>
      <c r="N21" s="218">
        <v>873187</v>
      </c>
      <c r="O21" s="218">
        <v>924682</v>
      </c>
      <c r="P21" s="358">
        <v>5.8973621916038603E-2</v>
      </c>
      <c r="Q21" s="360">
        <v>0.14290905495266112</v>
      </c>
      <c r="R21" s="437">
        <v>3060101</v>
      </c>
      <c r="S21" s="437">
        <v>3483016</v>
      </c>
      <c r="T21" s="1243">
        <v>0.1382029547390756</v>
      </c>
      <c r="U21" s="1237"/>
      <c r="V21" s="153"/>
      <c r="W21" s="153"/>
      <c r="X21" s="317" t="s">
        <v>508</v>
      </c>
      <c r="Y21" s="1112">
        <v>1.800594999764198E-2</v>
      </c>
      <c r="Z21" s="1113">
        <v>1.2919849553613954E-2</v>
      </c>
      <c r="AA21" s="1114">
        <v>1.3956975941560147E-2</v>
      </c>
      <c r="AB21" s="1102" t="str">
        <f t="shared" si="3"/>
        <v>10 pbs</v>
      </c>
      <c r="AC21" s="1103" t="str">
        <f t="shared" si="4"/>
        <v>-40 pbs</v>
      </c>
      <c r="AD21" s="1177">
        <v>2.1275758184443851E-2</v>
      </c>
      <c r="AE21" s="1178">
        <v>1.2770356615790594E-2</v>
      </c>
      <c r="AF21" s="2096" t="str">
        <f t="shared" si="2"/>
        <v>-85 pbs</v>
      </c>
    </row>
    <row r="22" spans="2:32">
      <c r="B22" s="221"/>
      <c r="C22" s="2306" t="s">
        <v>408</v>
      </c>
      <c r="D22" s="2306"/>
      <c r="E22" s="214">
        <v>116314563</v>
      </c>
      <c r="F22" s="215">
        <v>119030125</v>
      </c>
      <c r="G22" s="215">
        <v>121306169</v>
      </c>
      <c r="H22" s="403">
        <v>1.9121579516109894E-2</v>
      </c>
      <c r="I22" s="404">
        <v>4.2914712235990603E-2</v>
      </c>
      <c r="J22" s="46"/>
      <c r="K22" s="43"/>
      <c r="L22" s="579" t="s">
        <v>239</v>
      </c>
      <c r="M22" s="226">
        <v>311657</v>
      </c>
      <c r="N22" s="218">
        <v>347104</v>
      </c>
      <c r="O22" s="218">
        <v>371917</v>
      </c>
      <c r="P22" s="358">
        <v>7.1485779478196732E-2</v>
      </c>
      <c r="Q22" s="771">
        <v>0.193353590646127</v>
      </c>
      <c r="R22" s="437">
        <v>1157575</v>
      </c>
      <c r="S22" s="437">
        <v>1369791</v>
      </c>
      <c r="T22" s="1243">
        <v>0.18332807809429194</v>
      </c>
      <c r="U22" s="1237"/>
      <c r="V22" s="46"/>
      <c r="W22" s="46"/>
      <c r="X22" s="321"/>
      <c r="Y22" s="1112"/>
      <c r="Z22" s="1113"/>
      <c r="AA22" s="1114"/>
      <c r="AB22" s="1102"/>
      <c r="AC22" s="1103"/>
      <c r="AD22" s="1177"/>
      <c r="AE22" s="1178"/>
      <c r="AF22" s="2096"/>
    </row>
    <row r="23" spans="2:32">
      <c r="B23" s="221"/>
      <c r="C23" s="2306" t="s">
        <v>410</v>
      </c>
      <c r="D23" s="2306"/>
      <c r="E23" s="214">
        <v>4256546</v>
      </c>
      <c r="F23" s="215">
        <v>4059192</v>
      </c>
      <c r="G23" s="215">
        <v>3894403</v>
      </c>
      <c r="H23" s="403">
        <v>-4.0596502949355441E-2</v>
      </c>
      <c r="I23" s="404">
        <v>-8.507907585164122E-2</v>
      </c>
      <c r="J23" s="46"/>
      <c r="K23" s="43"/>
      <c r="L23" s="580" t="s">
        <v>509</v>
      </c>
      <c r="M23" s="226">
        <v>88641</v>
      </c>
      <c r="N23" s="218">
        <v>117414</v>
      </c>
      <c r="O23" s="218">
        <v>150134</v>
      </c>
      <c r="P23" s="358">
        <v>0.27867204932972217</v>
      </c>
      <c r="Q23" s="771">
        <v>0.69373089202513505</v>
      </c>
      <c r="R23" s="437">
        <v>305786</v>
      </c>
      <c r="S23" s="437">
        <v>583436</v>
      </c>
      <c r="T23" s="1243">
        <v>0.90798793927779553</v>
      </c>
      <c r="U23" s="1237"/>
      <c r="V23" s="46"/>
      <c r="W23" s="46"/>
      <c r="X23" s="322" t="s">
        <v>284</v>
      </c>
      <c r="Y23" s="1112"/>
      <c r="Z23" s="1113"/>
      <c r="AA23" s="1114"/>
      <c r="AB23" s="1102"/>
      <c r="AC23" s="1103"/>
      <c r="AD23" s="1177"/>
      <c r="AE23" s="1178"/>
      <c r="AF23" s="2096"/>
    </row>
    <row r="24" spans="2:32" ht="15">
      <c r="B24" s="221"/>
      <c r="C24" s="2306" t="s">
        <v>482</v>
      </c>
      <c r="D24" s="2306"/>
      <c r="E24" s="214">
        <v>-6513398</v>
      </c>
      <c r="F24" s="215">
        <v>-6378494</v>
      </c>
      <c r="G24" s="215">
        <v>-6294039</v>
      </c>
      <c r="H24" s="403">
        <v>-1.3240586257508433E-2</v>
      </c>
      <c r="I24" s="404">
        <v>-3.367812008417112E-2</v>
      </c>
      <c r="J24" s="46"/>
      <c r="K24" s="43"/>
      <c r="L24" s="580" t="s">
        <v>730</v>
      </c>
      <c r="M24" s="226">
        <v>88</v>
      </c>
      <c r="N24" s="218">
        <v>1137</v>
      </c>
      <c r="O24" s="218">
        <v>1413</v>
      </c>
      <c r="P24" s="358">
        <v>0.24274406332453827</v>
      </c>
      <c r="Q24" s="771" t="s">
        <v>906</v>
      </c>
      <c r="R24" s="437">
        <v>5278</v>
      </c>
      <c r="S24" s="437">
        <v>5411</v>
      </c>
      <c r="T24" s="1243">
        <v>2.5198938992042442E-2</v>
      </c>
      <c r="U24" s="1237"/>
      <c r="V24" s="46"/>
      <c r="W24" s="46"/>
      <c r="X24" s="588" t="s">
        <v>510</v>
      </c>
      <c r="Y24" s="1112">
        <v>0.4369329530661526</v>
      </c>
      <c r="Z24" s="1113">
        <v>0.39949432599074974</v>
      </c>
      <c r="AA24" s="1114">
        <v>0.42731510469365647</v>
      </c>
      <c r="AB24" s="1102" t="str">
        <f t="shared" si="3"/>
        <v>278 pbs</v>
      </c>
      <c r="AC24" s="1103" t="str">
        <f t="shared" si="4"/>
        <v>-96 pbs</v>
      </c>
      <c r="AD24" s="1177">
        <v>0.38141020424500932</v>
      </c>
      <c r="AE24" s="1178">
        <v>0.39737207633380722</v>
      </c>
      <c r="AF24" s="2096" t="str">
        <f t="shared" si="2"/>
        <v>160 pbs</v>
      </c>
    </row>
    <row r="25" spans="2:32" s="134" customFormat="1" ht="16.5" thickBot="1">
      <c r="B25" s="2307" t="s">
        <v>414</v>
      </c>
      <c r="C25" s="2308"/>
      <c r="D25" s="223"/>
      <c r="E25" s="216">
        <v>114057711</v>
      </c>
      <c r="F25" s="217">
        <v>116710823</v>
      </c>
      <c r="G25" s="217">
        <v>118906533</v>
      </c>
      <c r="H25" s="405">
        <v>1.8813250935605177E-2</v>
      </c>
      <c r="I25" s="406">
        <v>4.2512005172539363E-2</v>
      </c>
      <c r="J25" s="153"/>
      <c r="K25" s="219"/>
      <c r="L25" s="580" t="s">
        <v>413</v>
      </c>
      <c r="M25" s="226">
        <v>23551</v>
      </c>
      <c r="N25" s="218">
        <v>36289</v>
      </c>
      <c r="O25" s="218">
        <v>17605</v>
      </c>
      <c r="P25" s="358">
        <v>-0.5148667640331781</v>
      </c>
      <c r="Q25" s="360">
        <v>-0.25247335569614876</v>
      </c>
      <c r="R25" s="437">
        <v>73326</v>
      </c>
      <c r="S25" s="437">
        <v>103591</v>
      </c>
      <c r="T25" s="1243">
        <v>0.41274582003654908</v>
      </c>
      <c r="U25" s="1237"/>
      <c r="V25" s="153"/>
      <c r="W25" s="153"/>
      <c r="X25" s="729" t="s">
        <v>511</v>
      </c>
      <c r="Y25" s="1115">
        <v>3.5248990923853557E-2</v>
      </c>
      <c r="Z25" s="1116">
        <v>3.3444163541554543E-2</v>
      </c>
      <c r="AA25" s="1117">
        <v>3.5873392461834644E-2</v>
      </c>
      <c r="AB25" s="1108" t="str">
        <f t="shared" si="3"/>
        <v>24 pbs</v>
      </c>
      <c r="AC25" s="1109" t="str">
        <f t="shared" si="4"/>
        <v>6 pbs</v>
      </c>
      <c r="AD25" s="1179">
        <v>3.0470924862615358E-2</v>
      </c>
      <c r="AE25" s="2098">
        <v>3.1791894258713059E-2</v>
      </c>
      <c r="AF25" s="2099" t="str">
        <f t="shared" si="2"/>
        <v>13 pbs</v>
      </c>
    </row>
    <row r="26" spans="2:32">
      <c r="B26" s="2307"/>
      <c r="C26" s="2308"/>
      <c r="D26" s="223"/>
      <c r="E26" s="214"/>
      <c r="F26" s="215"/>
      <c r="G26" s="215"/>
      <c r="H26" s="403"/>
      <c r="I26" s="404"/>
      <c r="J26" s="46"/>
      <c r="K26" s="43"/>
      <c r="L26" s="580" t="s">
        <v>733</v>
      </c>
      <c r="M26" s="226">
        <v>-1525</v>
      </c>
      <c r="N26" s="218">
        <v>-4779</v>
      </c>
      <c r="O26" s="218">
        <v>-1847</v>
      </c>
      <c r="P26" s="358">
        <v>-0.61351747227453446</v>
      </c>
      <c r="Q26" s="360">
        <v>0.21114754098360655</v>
      </c>
      <c r="R26" s="437">
        <v>3248</v>
      </c>
      <c r="S26" s="437">
        <v>-3455</v>
      </c>
      <c r="T26" s="1243" t="s">
        <v>906</v>
      </c>
      <c r="U26" s="1237"/>
      <c r="V26" s="46"/>
      <c r="W26" s="46"/>
      <c r="AB26" s="46"/>
      <c r="AC26" s="46"/>
      <c r="AD26" s="46"/>
    </row>
    <row r="27" spans="2:32" ht="15">
      <c r="B27" s="2307" t="s">
        <v>632</v>
      </c>
      <c r="C27" s="2308"/>
      <c r="D27" s="223"/>
      <c r="E27" s="216">
        <v>1271219</v>
      </c>
      <c r="F27" s="552">
        <v>1358608</v>
      </c>
      <c r="G27" s="552">
        <v>1375263</v>
      </c>
      <c r="H27" s="405">
        <v>1.2258870844275904E-2</v>
      </c>
      <c r="I27" s="406">
        <v>8.1845850321620395E-2</v>
      </c>
      <c r="J27" s="46"/>
      <c r="K27" s="43"/>
      <c r="L27" s="580" t="s">
        <v>483</v>
      </c>
      <c r="M27" s="226">
        <v>94340</v>
      </c>
      <c r="N27" s="218">
        <v>27933</v>
      </c>
      <c r="O27" s="218">
        <v>58607</v>
      </c>
      <c r="P27" s="358">
        <v>1.0981276626212724</v>
      </c>
      <c r="Q27" s="360">
        <v>-0.37876828492686027</v>
      </c>
      <c r="R27" s="437">
        <v>229387</v>
      </c>
      <c r="S27" s="437">
        <v>137688</v>
      </c>
      <c r="T27" s="1243">
        <v>-0.39975674297148489</v>
      </c>
      <c r="U27" s="1238"/>
      <c r="V27" s="46"/>
      <c r="W27" s="46"/>
      <c r="X27" s="1743" t="s">
        <v>485</v>
      </c>
      <c r="Y27" s="254"/>
      <c r="Z27" s="254"/>
      <c r="AA27" s="254"/>
      <c r="AB27" s="46"/>
      <c r="AC27" s="46"/>
      <c r="AD27" s="46"/>
    </row>
    <row r="28" spans="2:32" ht="14.65" customHeight="1">
      <c r="B28" s="2307" t="s">
        <v>419</v>
      </c>
      <c r="C28" s="2308"/>
      <c r="D28" s="223"/>
      <c r="E28" s="216">
        <v>528184</v>
      </c>
      <c r="F28" s="552">
        <v>553851</v>
      </c>
      <c r="G28" s="552">
        <v>346540</v>
      </c>
      <c r="H28" s="405">
        <v>-0.37430825258056766</v>
      </c>
      <c r="I28" s="406">
        <v>-0.34390288232888544</v>
      </c>
      <c r="J28" s="46"/>
      <c r="K28" s="43"/>
      <c r="L28" s="581" t="s">
        <v>484</v>
      </c>
      <c r="M28" s="227">
        <v>1325812</v>
      </c>
      <c r="N28" s="220">
        <v>1398285</v>
      </c>
      <c r="O28" s="220">
        <v>1522511</v>
      </c>
      <c r="P28" s="361">
        <v>8.8841688210915509E-2</v>
      </c>
      <c r="Q28" s="463">
        <v>0.14836115527691709</v>
      </c>
      <c r="R28" s="772">
        <v>4834701</v>
      </c>
      <c r="S28" s="772">
        <v>5679478</v>
      </c>
      <c r="T28" s="1244">
        <v>0.17473200514364798</v>
      </c>
      <c r="U28" s="1237"/>
      <c r="V28" s="46"/>
      <c r="W28" s="46"/>
      <c r="X28" s="1744" t="s">
        <v>512</v>
      </c>
      <c r="Y28" s="283"/>
      <c r="Z28" s="283"/>
      <c r="AA28" s="283"/>
    </row>
    <row r="29" spans="2:32" ht="14.65" customHeight="1">
      <c r="B29" s="2307" t="s">
        <v>487</v>
      </c>
      <c r="C29" s="2308"/>
      <c r="D29" s="223"/>
      <c r="E29" s="216">
        <v>2612080</v>
      </c>
      <c r="F29" s="552">
        <v>2601973</v>
      </c>
      <c r="G29" s="552">
        <v>2740803</v>
      </c>
      <c r="H29" s="405">
        <v>5.3355665104903194E-2</v>
      </c>
      <c r="I29" s="406">
        <v>4.9279884230192028E-2</v>
      </c>
      <c r="J29" s="46"/>
      <c r="K29" s="43"/>
      <c r="L29" s="45"/>
      <c r="M29" s="226"/>
      <c r="N29" s="218"/>
      <c r="O29" s="218"/>
      <c r="P29" s="358"/>
      <c r="Q29" s="360"/>
      <c r="R29" s="437"/>
      <c r="S29" s="437"/>
      <c r="T29" s="1243"/>
      <c r="U29" s="1237"/>
      <c r="V29" s="46"/>
      <c r="W29" s="46"/>
      <c r="X29" s="1744" t="s">
        <v>513</v>
      </c>
    </row>
    <row r="30" spans="2:32" ht="16.5" customHeight="1">
      <c r="B30" s="2307" t="s">
        <v>633</v>
      </c>
      <c r="C30" s="2308"/>
      <c r="D30" s="223"/>
      <c r="E30" s="216">
        <v>6788659</v>
      </c>
      <c r="F30" s="552">
        <v>7555427</v>
      </c>
      <c r="G30" s="552">
        <v>8750924</v>
      </c>
      <c r="H30" s="405">
        <v>0.15823023635858036</v>
      </c>
      <c r="I30" s="406">
        <v>0.28905045900817816</v>
      </c>
      <c r="J30" s="46"/>
      <c r="K30" s="43"/>
      <c r="L30" s="258" t="s">
        <v>67</v>
      </c>
      <c r="M30" s="226"/>
      <c r="N30" s="218"/>
      <c r="O30" s="218"/>
      <c r="P30" s="358"/>
      <c r="Q30" s="360"/>
      <c r="R30" s="437"/>
      <c r="S30" s="437"/>
      <c r="T30" s="1243"/>
      <c r="U30" s="1237"/>
      <c r="V30" s="46"/>
      <c r="W30" s="46"/>
      <c r="X30" s="1745" t="s">
        <v>489</v>
      </c>
      <c r="Y30" s="570"/>
      <c r="Z30" s="570"/>
      <c r="AA30" s="570"/>
      <c r="AD30" s="46"/>
    </row>
    <row r="31" spans="2:32" ht="17.649999999999999" customHeight="1">
      <c r="B31" s="2312"/>
      <c r="C31" s="2313"/>
      <c r="D31" s="225"/>
      <c r="E31" s="214"/>
      <c r="F31" s="215"/>
      <c r="G31" s="215"/>
      <c r="H31" s="403"/>
      <c r="I31" s="404"/>
      <c r="J31" s="46"/>
      <c r="K31" s="43"/>
      <c r="L31" s="582" t="s">
        <v>264</v>
      </c>
      <c r="M31" s="226">
        <v>-762850</v>
      </c>
      <c r="N31" s="218">
        <v>-728954</v>
      </c>
      <c r="O31" s="218">
        <v>-790252</v>
      </c>
      <c r="P31" s="358">
        <v>8.4090354123854183E-2</v>
      </c>
      <c r="Q31" s="360">
        <v>3.5920561053942451E-2</v>
      </c>
      <c r="R31" s="437">
        <v>-2615512</v>
      </c>
      <c r="S31" s="437">
        <v>-2987036</v>
      </c>
      <c r="T31" s="1243">
        <v>0.14204637562358727</v>
      </c>
      <c r="U31" s="1237"/>
      <c r="V31" s="46"/>
      <c r="W31" s="46"/>
      <c r="X31" s="1745" t="s">
        <v>514</v>
      </c>
      <c r="Y31" s="255"/>
      <c r="Z31" s="255"/>
      <c r="AA31" s="255"/>
      <c r="AD31" s="46"/>
    </row>
    <row r="32" spans="2:32" s="134" customFormat="1" ht="14.65" customHeight="1">
      <c r="B32" s="2321" t="s">
        <v>466</v>
      </c>
      <c r="C32" s="2322"/>
      <c r="D32" s="2322"/>
      <c r="E32" s="216">
        <v>197472580</v>
      </c>
      <c r="F32" s="217">
        <v>195376054</v>
      </c>
      <c r="G32" s="217">
        <v>204892307</v>
      </c>
      <c r="H32" s="405">
        <v>4.8707366154503252E-2</v>
      </c>
      <c r="I32" s="406">
        <v>3.7573454501885782E-2</v>
      </c>
      <c r="J32" s="153"/>
      <c r="K32" s="219"/>
      <c r="L32" s="582" t="s">
        <v>490</v>
      </c>
      <c r="M32" s="226">
        <v>-820565</v>
      </c>
      <c r="N32" s="218">
        <v>-729297</v>
      </c>
      <c r="O32" s="218">
        <v>-840548</v>
      </c>
      <c r="P32" s="358">
        <v>0.15254553357548434</v>
      </c>
      <c r="Q32" s="360">
        <v>2.4352732568413228E-2</v>
      </c>
      <c r="R32" s="437">
        <v>-2658025</v>
      </c>
      <c r="S32" s="437">
        <v>-2788281</v>
      </c>
      <c r="T32" s="1243">
        <v>4.9004806200092177E-2</v>
      </c>
      <c r="U32" s="1237"/>
      <c r="V32" s="153"/>
      <c r="W32" s="153"/>
      <c r="X32" s="1746"/>
      <c r="Y32" s="255"/>
      <c r="Z32" s="255"/>
      <c r="AA32" s="255"/>
      <c r="AB32" s="570"/>
      <c r="AC32" s="570"/>
      <c r="AD32" s="570"/>
      <c r="AE32" s="570"/>
      <c r="AF32" s="395"/>
    </row>
    <row r="33" spans="2:34" ht="13.9" customHeight="1">
      <c r="B33" s="2307"/>
      <c r="C33" s="2308"/>
      <c r="D33" s="223"/>
      <c r="E33" s="214"/>
      <c r="F33" s="215"/>
      <c r="G33" s="215"/>
      <c r="H33" s="403"/>
      <c r="I33" s="404"/>
      <c r="J33" s="46"/>
      <c r="K33" s="43"/>
      <c r="L33" s="582" t="s">
        <v>636</v>
      </c>
      <c r="M33" s="226">
        <v>-131376</v>
      </c>
      <c r="N33" s="218">
        <v>-158769</v>
      </c>
      <c r="O33" s="218">
        <v>-164073</v>
      </c>
      <c r="P33" s="358">
        <v>3.3407025300908867E-2</v>
      </c>
      <c r="Q33" s="360">
        <v>0.24888107416879796</v>
      </c>
      <c r="R33" s="437">
        <v>-491360</v>
      </c>
      <c r="S33" s="437">
        <v>-620654</v>
      </c>
      <c r="T33" s="1243">
        <v>0.26313497232171928</v>
      </c>
      <c r="U33" s="1237"/>
      <c r="V33" s="46"/>
      <c r="W33" s="46"/>
      <c r="Y33" s="255"/>
      <c r="Z33" s="255"/>
      <c r="AA33" s="255"/>
      <c r="AB33" s="255"/>
      <c r="AC33" s="255"/>
      <c r="AD33" s="253"/>
      <c r="AE33" s="253"/>
      <c r="AF33" s="252"/>
    </row>
    <row r="34" spans="2:34" ht="14.65" customHeight="1">
      <c r="B34" s="2314" t="s">
        <v>431</v>
      </c>
      <c r="C34" s="2315"/>
      <c r="D34" s="2315"/>
      <c r="E34" s="214"/>
      <c r="F34" s="215"/>
      <c r="G34" s="215"/>
      <c r="H34" s="403"/>
      <c r="I34" s="404"/>
      <c r="J34" s="46"/>
      <c r="K34" s="43"/>
      <c r="L34" s="582" t="s">
        <v>492</v>
      </c>
      <c r="M34" s="226">
        <v>-106339</v>
      </c>
      <c r="N34" s="218">
        <v>-49126</v>
      </c>
      <c r="O34" s="218">
        <v>-64624</v>
      </c>
      <c r="P34" s="358">
        <v>0.31547449415787976</v>
      </c>
      <c r="Q34" s="360">
        <v>-0.39228316986242112</v>
      </c>
      <c r="R34" s="437">
        <v>-266982</v>
      </c>
      <c r="S34" s="437">
        <v>-213694</v>
      </c>
      <c r="T34" s="1243">
        <v>-0.19959398011850987</v>
      </c>
      <c r="U34" s="1238"/>
      <c r="V34" s="46"/>
      <c r="W34" s="46"/>
      <c r="Y34" s="255"/>
      <c r="Z34" s="255"/>
      <c r="AA34" s="255"/>
      <c r="AB34" s="255"/>
      <c r="AC34" s="255"/>
      <c r="AD34" s="255"/>
      <c r="AE34" s="253"/>
      <c r="AF34" s="253"/>
      <c r="AG34" s="253"/>
      <c r="AH34" s="253"/>
    </row>
    <row r="35" spans="2:34" ht="15" customHeight="1">
      <c r="B35" s="2319" t="s">
        <v>71</v>
      </c>
      <c r="C35" s="2320"/>
      <c r="D35" s="223"/>
      <c r="E35" s="214"/>
      <c r="F35" s="215"/>
      <c r="G35" s="215"/>
      <c r="H35" s="403"/>
      <c r="I35" s="404"/>
      <c r="J35" s="46"/>
      <c r="K35" s="43"/>
      <c r="L35" s="583" t="s">
        <v>67</v>
      </c>
      <c r="M35" s="227">
        <v>-1821130</v>
      </c>
      <c r="N35" s="220">
        <v>-1666146</v>
      </c>
      <c r="O35" s="220">
        <v>-1859497</v>
      </c>
      <c r="P35" s="361">
        <v>0.11604685303688872</v>
      </c>
      <c r="Q35" s="463">
        <v>2.1067688742703705E-2</v>
      </c>
      <c r="R35" s="772">
        <v>-6031879</v>
      </c>
      <c r="S35" s="772">
        <v>-6609665</v>
      </c>
      <c r="T35" s="1244">
        <v>9.5788725204865685E-2</v>
      </c>
      <c r="U35" s="1238"/>
      <c r="V35" s="46"/>
      <c r="W35" s="46"/>
      <c r="Y35" s="253"/>
      <c r="Z35" s="253"/>
      <c r="AA35" s="253"/>
      <c r="AB35" s="255"/>
      <c r="AC35" s="255"/>
      <c r="AD35" s="255"/>
      <c r="AE35" s="255"/>
      <c r="AF35" s="255"/>
      <c r="AG35" s="255"/>
    </row>
    <row r="36" spans="2:34" ht="15.75">
      <c r="B36" s="221"/>
      <c r="C36" s="2306" t="s">
        <v>515</v>
      </c>
      <c r="D36" s="2306"/>
      <c r="E36" s="214">
        <v>44267223</v>
      </c>
      <c r="F36" s="215">
        <v>42813340</v>
      </c>
      <c r="G36" s="215">
        <v>47965701</v>
      </c>
      <c r="H36" s="403">
        <v>0.1203447570313365</v>
      </c>
      <c r="I36" s="404">
        <v>8.3548904795767293E-2</v>
      </c>
      <c r="J36" s="46"/>
      <c r="K36" s="43"/>
      <c r="L36" s="45"/>
      <c r="M36" s="226"/>
      <c r="N36" s="218"/>
      <c r="O36" s="218"/>
      <c r="P36" s="358"/>
      <c r="Q36" s="360"/>
      <c r="R36" s="772"/>
      <c r="S36" s="772"/>
      <c r="T36" s="1244"/>
      <c r="U36" s="1238"/>
      <c r="V36" s="46"/>
      <c r="W36" s="46"/>
      <c r="X36" s="134"/>
      <c r="Y36" s="253"/>
      <c r="Z36" s="253"/>
      <c r="AA36" s="253"/>
      <c r="AB36" s="255"/>
      <c r="AC36" s="255"/>
      <c r="AD36" s="255"/>
      <c r="AE36" s="255"/>
      <c r="AF36" s="255"/>
      <c r="AG36" s="255"/>
      <c r="AH36" s="253"/>
    </row>
    <row r="37" spans="2:34" ht="16.350000000000001" customHeight="1">
      <c r="B37" s="221"/>
      <c r="C37" s="2313" t="s">
        <v>516</v>
      </c>
      <c r="D37" s="2313"/>
      <c r="E37" s="214">
        <v>92516659</v>
      </c>
      <c r="F37" s="215">
        <v>93468558</v>
      </c>
      <c r="G37" s="215">
        <v>98156445</v>
      </c>
      <c r="H37" s="403">
        <v>5.0154694801218612E-2</v>
      </c>
      <c r="I37" s="404">
        <v>6.095968078570585E-2</v>
      </c>
      <c r="J37" s="46"/>
      <c r="K37" s="43"/>
      <c r="L37" s="258" t="s">
        <v>435</v>
      </c>
      <c r="M37" s="227">
        <v>1750202</v>
      </c>
      <c r="N37" s="220">
        <v>2132670</v>
      </c>
      <c r="O37" s="220">
        <v>2116422</v>
      </c>
      <c r="P37" s="361">
        <v>-7.6186189143186709E-3</v>
      </c>
      <c r="Q37" s="463">
        <v>0.20924441864424792</v>
      </c>
      <c r="R37" s="772">
        <v>7064933</v>
      </c>
      <c r="S37" s="772">
        <v>8637836</v>
      </c>
      <c r="T37" s="1244">
        <v>0.22263523235110652</v>
      </c>
      <c r="U37" s="1238"/>
      <c r="V37" s="46"/>
      <c r="W37" s="46"/>
      <c r="X37" s="253"/>
      <c r="Y37" s="253"/>
      <c r="Z37" s="253"/>
      <c r="AA37" s="253"/>
      <c r="AB37" s="253"/>
      <c r="AC37" s="252"/>
      <c r="AD37" s="252"/>
      <c r="AE37" s="252"/>
    </row>
    <row r="38" spans="2:34" s="134" customFormat="1" ht="16.350000000000001" customHeight="1">
      <c r="B38" s="222"/>
      <c r="C38" s="2308" t="s">
        <v>434</v>
      </c>
      <c r="D38" s="2308"/>
      <c r="E38" s="216">
        <v>136783882</v>
      </c>
      <c r="F38" s="217">
        <v>136281898</v>
      </c>
      <c r="G38" s="217">
        <v>146122146</v>
      </c>
      <c r="H38" s="405">
        <v>7.2205099462292491E-2</v>
      </c>
      <c r="I38" s="406">
        <v>6.8270207450319323E-2</v>
      </c>
      <c r="J38" s="153"/>
      <c r="K38" s="219"/>
      <c r="L38" s="584" t="s">
        <v>68</v>
      </c>
      <c r="M38" s="226">
        <v>-481509</v>
      </c>
      <c r="N38" s="218">
        <v>-535124</v>
      </c>
      <c r="O38" s="218">
        <v>-562559</v>
      </c>
      <c r="P38" s="358">
        <v>5.1268491041328738E-2</v>
      </c>
      <c r="Q38" s="360">
        <v>0.16832499496374939</v>
      </c>
      <c r="R38" s="437">
        <v>-1767305</v>
      </c>
      <c r="S38" s="437">
        <v>-2158272</v>
      </c>
      <c r="T38" s="1243">
        <v>0.22122214331991366</v>
      </c>
      <c r="U38" s="1237"/>
      <c r="V38" s="153"/>
      <c r="W38" s="153"/>
      <c r="X38" s="253"/>
      <c r="Y38" s="253"/>
      <c r="Z38" s="253"/>
      <c r="AA38" s="253"/>
      <c r="AB38" s="253"/>
      <c r="AC38" s="253"/>
      <c r="AD38" s="253"/>
      <c r="AE38" s="253"/>
    </row>
    <row r="39" spans="2:34">
      <c r="B39" s="2312"/>
      <c r="C39" s="2313"/>
      <c r="D39" s="43"/>
      <c r="E39" s="214"/>
      <c r="F39" s="215"/>
      <c r="G39" s="215"/>
      <c r="H39" s="403"/>
      <c r="I39" s="404"/>
      <c r="J39" s="46"/>
      <c r="K39" s="43"/>
      <c r="L39" s="585" t="s">
        <v>438</v>
      </c>
      <c r="M39" s="227">
        <v>1268693</v>
      </c>
      <c r="N39" s="220">
        <v>1597546</v>
      </c>
      <c r="O39" s="220">
        <v>1553863</v>
      </c>
      <c r="P39" s="361">
        <v>-2.7343813574069228E-2</v>
      </c>
      <c r="Q39" s="463">
        <v>0.22477463026910371</v>
      </c>
      <c r="R39" s="772">
        <v>5297628</v>
      </c>
      <c r="S39" s="772">
        <v>6479564</v>
      </c>
      <c r="T39" s="1244">
        <v>0.22310664319956025</v>
      </c>
      <c r="U39" s="1237"/>
      <c r="V39" s="46"/>
      <c r="W39" s="46"/>
      <c r="X39" s="46"/>
      <c r="Y39" s="46"/>
      <c r="Z39" s="46"/>
      <c r="AA39" s="46"/>
      <c r="AB39" s="253"/>
      <c r="AC39" s="253"/>
      <c r="AD39" s="253"/>
      <c r="AE39" s="253"/>
    </row>
    <row r="40" spans="2:34" s="134" customFormat="1" ht="15">
      <c r="B40" s="258" t="s">
        <v>436</v>
      </c>
      <c r="C40" s="219"/>
      <c r="D40" s="223"/>
      <c r="E40" s="216">
        <v>6711406</v>
      </c>
      <c r="F40" s="217">
        <v>6850850</v>
      </c>
      <c r="G40" s="217">
        <v>5012782</v>
      </c>
      <c r="H40" s="405">
        <v>-0.26829780246246815</v>
      </c>
      <c r="I40" s="406">
        <v>-0.25309510406612268</v>
      </c>
      <c r="J40" s="153"/>
      <c r="K40" s="219"/>
      <c r="L40" s="582" t="s">
        <v>69</v>
      </c>
      <c r="M40" s="226"/>
      <c r="N40" s="218"/>
      <c r="O40" s="218"/>
      <c r="P40" s="358"/>
      <c r="Q40" s="360"/>
      <c r="R40" s="437"/>
      <c r="S40" s="437"/>
      <c r="T40" s="1243"/>
      <c r="U40" s="1237"/>
      <c r="V40" s="153"/>
      <c r="W40" s="153"/>
      <c r="X40" s="46"/>
      <c r="Y40" s="46"/>
      <c r="Z40" s="46"/>
      <c r="AA40" s="46"/>
      <c r="AB40" s="253"/>
      <c r="AC40" s="253"/>
      <c r="AD40" s="253"/>
      <c r="AE40" s="253"/>
    </row>
    <row r="41" spans="2:34" ht="15" thickBot="1">
      <c r="B41" s="221"/>
      <c r="C41" s="2313" t="s">
        <v>156</v>
      </c>
      <c r="D41" s="2313"/>
      <c r="E41" s="214">
        <v>6154351</v>
      </c>
      <c r="F41" s="215">
        <v>6146597</v>
      </c>
      <c r="G41" s="215">
        <v>3775808</v>
      </c>
      <c r="H41" s="403">
        <v>-0.38570757119752602</v>
      </c>
      <c r="I41" s="404">
        <v>-0.38648153152135784</v>
      </c>
      <c r="J41" s="46"/>
      <c r="K41" s="43"/>
      <c r="L41" s="730" t="s">
        <v>517</v>
      </c>
      <c r="M41" s="731">
        <v>1268693</v>
      </c>
      <c r="N41" s="732">
        <v>1597546</v>
      </c>
      <c r="O41" s="732">
        <v>1553863</v>
      </c>
      <c r="P41" s="696">
        <v>-2.7343813574069228E-2</v>
      </c>
      <c r="Q41" s="697">
        <v>0.22477463026910371</v>
      </c>
      <c r="R41" s="786">
        <v>5297628</v>
      </c>
      <c r="S41" s="786">
        <v>6479564</v>
      </c>
      <c r="T41" s="1245">
        <v>0.22310664319956025</v>
      </c>
      <c r="U41" s="1238"/>
      <c r="V41" s="46"/>
      <c r="W41" s="46"/>
      <c r="X41" s="153"/>
      <c r="Y41" s="153"/>
      <c r="Z41" s="153"/>
      <c r="AA41" s="153"/>
      <c r="AB41" s="46"/>
      <c r="AC41" s="46"/>
      <c r="AD41" s="46"/>
    </row>
    <row r="42" spans="2:34">
      <c r="B42" s="221"/>
      <c r="C42" s="2313" t="s">
        <v>157</v>
      </c>
      <c r="D42" s="2313"/>
      <c r="E42" s="214">
        <v>557055</v>
      </c>
      <c r="F42" s="215">
        <v>704253</v>
      </c>
      <c r="G42" s="215">
        <v>1236974</v>
      </c>
      <c r="H42" s="403">
        <v>0.75643412239635477</v>
      </c>
      <c r="I42" s="404">
        <v>1.2205599088061323</v>
      </c>
      <c r="J42" s="46"/>
      <c r="K42" s="43"/>
      <c r="L42" s="46"/>
      <c r="M42" s="46"/>
      <c r="N42" s="46"/>
      <c r="O42" s="46"/>
      <c r="P42" s="46"/>
      <c r="Q42" s="46"/>
      <c r="V42" s="46"/>
      <c r="W42" s="46"/>
      <c r="X42" s="153"/>
      <c r="Y42" s="153"/>
      <c r="Z42" s="153"/>
      <c r="AA42" s="153"/>
      <c r="AB42" s="46"/>
      <c r="AC42" s="46"/>
      <c r="AD42" s="46"/>
    </row>
    <row r="43" spans="2:34">
      <c r="B43" s="221"/>
      <c r="C43" s="225"/>
      <c r="D43" s="225"/>
      <c r="E43" s="214"/>
      <c r="F43" s="215"/>
      <c r="G43" s="215"/>
      <c r="H43" s="403"/>
      <c r="I43" s="404"/>
      <c r="J43" s="46"/>
      <c r="K43" s="43"/>
      <c r="L43" s="1713" t="s">
        <v>494</v>
      </c>
      <c r="M43" s="46"/>
      <c r="N43" s="46"/>
      <c r="O43" s="46"/>
      <c r="P43" s="46"/>
      <c r="Q43" s="46"/>
      <c r="R43" s="46"/>
      <c r="S43" s="46"/>
      <c r="T43" s="46"/>
      <c r="U43" s="904"/>
      <c r="V43" s="46"/>
      <c r="W43" s="46"/>
      <c r="X43" s="153"/>
      <c r="Y43" s="153"/>
      <c r="Z43" s="153"/>
      <c r="AA43" s="153"/>
      <c r="AB43" s="46"/>
      <c r="AC43" s="46"/>
      <c r="AD43" s="46"/>
    </row>
    <row r="44" spans="2:34" s="134" customFormat="1" ht="15">
      <c r="B44" s="2307" t="s">
        <v>155</v>
      </c>
      <c r="C44" s="2308"/>
      <c r="D44" s="223"/>
      <c r="E44" s="216">
        <v>8962379</v>
      </c>
      <c r="F44" s="217">
        <v>8904033</v>
      </c>
      <c r="G44" s="217">
        <v>8025742</v>
      </c>
      <c r="H44" s="405">
        <v>-9.8639683837649747E-2</v>
      </c>
      <c r="I44" s="406">
        <v>-0.10450763128852283</v>
      </c>
      <c r="J44" s="153"/>
      <c r="K44" s="219"/>
      <c r="L44" s="1713" t="s">
        <v>495</v>
      </c>
      <c r="M44" s="153"/>
      <c r="N44" s="153"/>
      <c r="O44" s="153"/>
      <c r="P44" s="153"/>
      <c r="Q44" s="153"/>
      <c r="R44" s="153"/>
      <c r="S44" s="153"/>
      <c r="T44" s="153"/>
      <c r="U44" s="1255"/>
      <c r="V44" s="153"/>
      <c r="W44" s="153"/>
      <c r="X44" s="153"/>
      <c r="Y44" s="153"/>
      <c r="Z44" s="153"/>
      <c r="AA44" s="153"/>
      <c r="AB44" s="153"/>
      <c r="AC44" s="153"/>
      <c r="AD44" s="153"/>
    </row>
    <row r="45" spans="2:34" s="134" customFormat="1" ht="15">
      <c r="B45" s="2307" t="s">
        <v>469</v>
      </c>
      <c r="C45" s="2308"/>
      <c r="D45" s="223"/>
      <c r="E45" s="216">
        <v>13317657</v>
      </c>
      <c r="F45" s="217">
        <v>9508030</v>
      </c>
      <c r="G45" s="217">
        <v>11004111</v>
      </c>
      <c r="H45" s="405">
        <v>0.15734920903699295</v>
      </c>
      <c r="I45" s="406">
        <v>-0.17372019717882808</v>
      </c>
      <c r="J45" s="153"/>
      <c r="K45" s="219"/>
      <c r="M45" s="219"/>
      <c r="N45" s="219"/>
      <c r="O45" s="219"/>
      <c r="P45" s="219"/>
      <c r="Q45" s="219"/>
      <c r="R45" s="219"/>
      <c r="S45" s="219"/>
      <c r="T45" s="219"/>
      <c r="U45" s="549"/>
      <c r="V45" s="153"/>
      <c r="W45" s="153"/>
      <c r="X45" s="153"/>
      <c r="Y45" s="153"/>
      <c r="Z45" s="153"/>
      <c r="AA45" s="153"/>
      <c r="AB45" s="153"/>
      <c r="AC45" s="153"/>
      <c r="AD45" s="153"/>
    </row>
    <row r="46" spans="2:34" s="134" customFormat="1" ht="15">
      <c r="B46" s="2307" t="s">
        <v>419</v>
      </c>
      <c r="C46" s="2308"/>
      <c r="D46" s="223"/>
      <c r="E46" s="216">
        <v>528184</v>
      </c>
      <c r="F46" s="217">
        <v>553851</v>
      </c>
      <c r="G46" s="217">
        <v>346540</v>
      </c>
      <c r="H46" s="405">
        <v>-0.37430825258056771</v>
      </c>
      <c r="I46" s="406">
        <v>-0.34390288232888538</v>
      </c>
      <c r="J46" s="153"/>
      <c r="K46" s="219"/>
      <c r="M46" s="396"/>
      <c r="N46" s="396"/>
      <c r="O46" s="396"/>
      <c r="P46" s="396"/>
      <c r="Q46" s="396"/>
      <c r="R46" s="396"/>
      <c r="S46" s="396"/>
      <c r="T46" s="396"/>
      <c r="U46" s="1256"/>
      <c r="V46" s="153"/>
      <c r="W46" s="153"/>
      <c r="X46" s="153"/>
      <c r="Y46" s="153"/>
      <c r="Z46" s="153"/>
      <c r="AA46" s="153"/>
      <c r="AB46" s="153"/>
      <c r="AC46" s="153"/>
      <c r="AD46" s="153"/>
    </row>
    <row r="47" spans="2:34" s="134" customFormat="1" ht="15">
      <c r="B47" s="222" t="s">
        <v>496</v>
      </c>
      <c r="C47" s="223"/>
      <c r="D47" s="223"/>
      <c r="E47" s="216">
        <v>0</v>
      </c>
      <c r="F47" s="217">
        <v>455454</v>
      </c>
      <c r="G47" s="217">
        <v>578541</v>
      </c>
      <c r="H47" s="405">
        <v>0.27025122185775075</v>
      </c>
      <c r="I47" s="406" t="s">
        <v>906</v>
      </c>
      <c r="J47" s="153"/>
      <c r="K47" s="219"/>
      <c r="L47" s="2318"/>
      <c r="M47" s="2318"/>
      <c r="N47" s="2318"/>
      <c r="O47" s="2318"/>
      <c r="P47" s="2318"/>
      <c r="Q47" s="2318"/>
      <c r="R47" s="423"/>
      <c r="S47" s="423"/>
      <c r="T47" s="423"/>
      <c r="U47" s="1251"/>
      <c r="V47" s="153"/>
      <c r="W47" s="153"/>
      <c r="X47" s="153"/>
      <c r="Y47" s="153"/>
      <c r="Z47" s="153"/>
      <c r="AA47" s="153"/>
      <c r="AB47" s="153"/>
      <c r="AC47" s="153"/>
      <c r="AD47" s="153"/>
    </row>
    <row r="48" spans="2:34" s="134" customFormat="1" ht="15.75">
      <c r="B48" s="2307" t="s">
        <v>634</v>
      </c>
      <c r="C48" s="2308"/>
      <c r="D48" s="223"/>
      <c r="E48" s="216">
        <v>5157194</v>
      </c>
      <c r="F48" s="217">
        <v>6206153</v>
      </c>
      <c r="G48" s="217">
        <v>5501938</v>
      </c>
      <c r="H48" s="405">
        <v>-0.11347045424113779</v>
      </c>
      <c r="I48" s="406">
        <v>6.6847204119139206E-2</v>
      </c>
      <c r="J48" s="153"/>
      <c r="K48" s="153"/>
      <c r="L48" s="2318"/>
      <c r="M48" s="2318"/>
      <c r="N48" s="2318"/>
      <c r="O48" s="2318"/>
      <c r="P48" s="2318"/>
      <c r="Q48" s="2318"/>
      <c r="R48" s="423"/>
      <c r="S48" s="423"/>
      <c r="T48" s="423"/>
      <c r="U48" s="1251"/>
      <c r="V48" s="153"/>
      <c r="W48" s="153"/>
      <c r="X48" s="46"/>
      <c r="Y48" s="46"/>
      <c r="Z48" s="46"/>
      <c r="AA48" s="46"/>
      <c r="AB48" s="153"/>
      <c r="AC48" s="153"/>
      <c r="AD48" s="153"/>
    </row>
    <row r="49" spans="2:30" s="134" customFormat="1" ht="15">
      <c r="B49" s="2321" t="s">
        <v>443</v>
      </c>
      <c r="C49" s="2322"/>
      <c r="D49" s="2322"/>
      <c r="E49" s="216">
        <v>171460702</v>
      </c>
      <c r="F49" s="217">
        <v>168760269</v>
      </c>
      <c r="G49" s="217">
        <v>176591800</v>
      </c>
      <c r="H49" s="405">
        <v>4.6406248617676712E-2</v>
      </c>
      <c r="I49" s="406">
        <v>2.992579605792119E-2</v>
      </c>
      <c r="J49" s="153"/>
      <c r="K49" s="153"/>
      <c r="L49" s="2318"/>
      <c r="M49" s="2318"/>
      <c r="N49" s="2318"/>
      <c r="O49" s="2318"/>
      <c r="P49" s="2318"/>
      <c r="Q49" s="2318"/>
      <c r="R49" s="423"/>
      <c r="S49" s="423"/>
      <c r="T49" s="423"/>
      <c r="U49" s="1251"/>
      <c r="V49" s="153"/>
      <c r="W49" s="153"/>
      <c r="X49" s="153"/>
      <c r="Y49" s="153"/>
      <c r="Z49" s="153"/>
      <c r="AA49" s="153"/>
      <c r="AB49" s="153"/>
      <c r="AC49" s="153"/>
      <c r="AD49" s="153"/>
    </row>
    <row r="50" spans="2:30" ht="14.65" customHeight="1">
      <c r="B50" s="2312"/>
      <c r="C50" s="2313"/>
      <c r="D50" s="43"/>
      <c r="E50" s="214"/>
      <c r="F50" s="215"/>
      <c r="G50" s="215"/>
      <c r="H50" s="403"/>
      <c r="I50" s="404"/>
      <c r="J50" s="46"/>
      <c r="K50" s="46"/>
      <c r="L50" s="250"/>
      <c r="M50" s="250"/>
      <c r="N50" s="250"/>
      <c r="O50" s="250"/>
      <c r="P50" s="250"/>
      <c r="Q50" s="250"/>
      <c r="R50" s="250"/>
      <c r="S50" s="250"/>
      <c r="T50" s="250"/>
      <c r="U50" s="1257"/>
      <c r="V50" s="46"/>
      <c r="W50" s="46"/>
      <c r="X50" s="46"/>
      <c r="Y50" s="46"/>
      <c r="Z50" s="46"/>
      <c r="AA50" s="46"/>
      <c r="AB50" s="46"/>
      <c r="AC50" s="46"/>
      <c r="AD50" s="46"/>
    </row>
    <row r="51" spans="2:30" ht="14.65" customHeight="1">
      <c r="B51" s="221"/>
      <c r="C51" s="225"/>
      <c r="D51" s="43"/>
      <c r="E51" s="214"/>
      <c r="F51" s="215"/>
      <c r="G51" s="215"/>
      <c r="H51" s="403"/>
      <c r="I51" s="404"/>
      <c r="J51" s="46"/>
      <c r="K51" s="46"/>
      <c r="L51" s="250"/>
      <c r="M51" s="250"/>
      <c r="N51" s="250"/>
      <c r="O51" s="250"/>
      <c r="P51" s="250"/>
      <c r="Q51" s="250"/>
      <c r="R51" s="250"/>
      <c r="S51" s="250"/>
      <c r="T51" s="250"/>
      <c r="U51" s="1257"/>
      <c r="V51" s="46"/>
      <c r="W51" s="46"/>
      <c r="X51" s="46"/>
      <c r="Y51" s="46"/>
      <c r="Z51" s="46"/>
      <c r="AA51" s="46"/>
      <c r="AB51" s="46"/>
      <c r="AC51" s="46"/>
      <c r="AD51" s="46"/>
    </row>
    <row r="52" spans="2:30" s="134" customFormat="1" ht="15">
      <c r="B52" s="2307" t="s">
        <v>471</v>
      </c>
      <c r="C52" s="2308"/>
      <c r="D52" s="223"/>
      <c r="E52" s="216">
        <v>26011878</v>
      </c>
      <c r="F52" s="217">
        <v>26615785</v>
      </c>
      <c r="G52" s="217">
        <v>28300507</v>
      </c>
      <c r="H52" s="405">
        <v>6.3297851256312751E-2</v>
      </c>
      <c r="I52" s="406">
        <v>8.7983997156991123E-2</v>
      </c>
      <c r="J52" s="153"/>
      <c r="K52" s="153"/>
      <c r="L52" s="153"/>
      <c r="M52" s="153"/>
      <c r="N52" s="153"/>
      <c r="O52" s="153"/>
      <c r="P52" s="153"/>
      <c r="Q52" s="153"/>
      <c r="R52" s="153"/>
      <c r="S52" s="153"/>
      <c r="T52" s="153"/>
      <c r="U52" s="1255"/>
      <c r="V52" s="153"/>
      <c r="W52" s="153"/>
      <c r="X52" s="46"/>
      <c r="Y52" s="46"/>
      <c r="Z52" s="46"/>
      <c r="AA52" s="46"/>
      <c r="AB52" s="153"/>
      <c r="AC52" s="153"/>
      <c r="AD52" s="153"/>
    </row>
    <row r="53" spans="2:30">
      <c r="B53" s="45"/>
      <c r="C53" s="43" t="s">
        <v>296</v>
      </c>
      <c r="D53" s="43"/>
      <c r="E53" s="214">
        <v>12679794</v>
      </c>
      <c r="F53" s="215">
        <v>12679794</v>
      </c>
      <c r="G53" s="215">
        <v>12679794</v>
      </c>
      <c r="H53" s="403">
        <v>0</v>
      </c>
      <c r="I53" s="404">
        <v>0</v>
      </c>
      <c r="J53" s="46"/>
      <c r="K53" s="46"/>
      <c r="L53" s="46"/>
      <c r="M53" s="46"/>
      <c r="N53" s="46"/>
      <c r="O53" s="46"/>
      <c r="P53" s="46"/>
      <c r="Q53" s="46"/>
      <c r="R53" s="46"/>
      <c r="S53" s="46"/>
      <c r="T53" s="46"/>
      <c r="U53" s="904"/>
      <c r="V53" s="46"/>
      <c r="W53" s="46"/>
      <c r="X53" s="46"/>
      <c r="Y53" s="46"/>
      <c r="Z53" s="46"/>
      <c r="AA53" s="46"/>
      <c r="AB53" s="46"/>
      <c r="AC53" s="46"/>
      <c r="AD53" s="46"/>
    </row>
    <row r="54" spans="2:30">
      <c r="B54" s="45"/>
      <c r="C54" s="43" t="s">
        <v>329</v>
      </c>
      <c r="D54" s="43"/>
      <c r="E54" s="214">
        <v>5905440</v>
      </c>
      <c r="F54" s="215">
        <v>5906590</v>
      </c>
      <c r="G54" s="215">
        <v>5906590</v>
      </c>
      <c r="H54" s="403">
        <v>0</v>
      </c>
      <c r="I54" s="404">
        <v>1.9473570131946138E-4</v>
      </c>
      <c r="J54" s="46"/>
      <c r="K54" s="46"/>
      <c r="L54" s="46"/>
      <c r="M54" s="46"/>
      <c r="N54" s="46"/>
      <c r="O54" s="46"/>
      <c r="P54" s="46"/>
      <c r="Q54" s="46"/>
      <c r="R54" s="46"/>
      <c r="S54" s="46"/>
      <c r="T54" s="46"/>
      <c r="U54" s="904"/>
      <c r="V54" s="46"/>
      <c r="W54" s="46"/>
      <c r="X54" s="46"/>
      <c r="Y54" s="46"/>
      <c r="Z54" s="46"/>
      <c r="AA54" s="46"/>
      <c r="AB54" s="46"/>
      <c r="AC54" s="46"/>
      <c r="AD54" s="46"/>
    </row>
    <row r="55" spans="2:30">
      <c r="B55" s="224"/>
      <c r="C55" s="2323" t="s">
        <v>472</v>
      </c>
      <c r="D55" s="2323"/>
      <c r="E55" s="214">
        <v>81399</v>
      </c>
      <c r="F55" s="215">
        <v>505339</v>
      </c>
      <c r="G55" s="215">
        <v>636199</v>
      </c>
      <c r="H55" s="403">
        <v>0.2589548797935643</v>
      </c>
      <c r="I55" s="404">
        <v>6.8158085480165607</v>
      </c>
      <c r="J55" s="46"/>
      <c r="K55" s="46"/>
      <c r="L55" s="46"/>
      <c r="M55" s="46"/>
      <c r="N55" s="46"/>
      <c r="O55" s="46"/>
      <c r="P55" s="46"/>
      <c r="Q55" s="46"/>
      <c r="R55" s="46"/>
      <c r="S55" s="46"/>
      <c r="T55" s="46"/>
      <c r="U55" s="904"/>
      <c r="V55" s="46"/>
      <c r="W55" s="46"/>
      <c r="X55" s="46"/>
      <c r="Y55" s="46"/>
      <c r="Z55" s="46"/>
      <c r="AA55" s="46"/>
      <c r="AB55" s="46"/>
      <c r="AC55" s="46"/>
      <c r="AD55" s="46"/>
    </row>
    <row r="56" spans="2:30">
      <c r="B56" s="2324" t="s">
        <v>473</v>
      </c>
      <c r="C56" s="2325"/>
      <c r="D56" s="43"/>
      <c r="E56" s="214">
        <v>7345245</v>
      </c>
      <c r="F56" s="215">
        <v>7524062</v>
      </c>
      <c r="G56" s="215">
        <v>9077924</v>
      </c>
      <c r="H56" s="403">
        <v>0.20651903187400636</v>
      </c>
      <c r="I56" s="404">
        <v>0.23589124665004366</v>
      </c>
      <c r="J56" s="46"/>
      <c r="K56" s="46"/>
      <c r="L56" s="46"/>
      <c r="M56" s="46"/>
      <c r="N56" s="46"/>
      <c r="O56" s="46"/>
      <c r="P56" s="46"/>
      <c r="Q56" s="46"/>
      <c r="R56" s="46"/>
      <c r="S56" s="46"/>
      <c r="T56" s="46"/>
      <c r="U56" s="904"/>
      <c r="V56" s="46"/>
      <c r="W56" s="46"/>
      <c r="X56" s="153"/>
      <c r="Y56" s="153"/>
      <c r="Z56" s="153"/>
      <c r="AA56" s="153"/>
      <c r="AB56" s="46"/>
      <c r="AC56" s="46"/>
      <c r="AD56" s="46"/>
    </row>
    <row r="57" spans="2:30">
      <c r="B57" s="224"/>
      <c r="C57" s="848"/>
      <c r="D57" s="43"/>
      <c r="E57" s="214"/>
      <c r="F57" s="215"/>
      <c r="G57" s="215"/>
      <c r="H57" s="403"/>
      <c r="I57" s="404"/>
      <c r="J57" s="46"/>
      <c r="K57" s="46"/>
      <c r="L57" s="46"/>
      <c r="M57" s="46"/>
      <c r="N57" s="46"/>
      <c r="O57" s="46"/>
      <c r="P57" s="46"/>
      <c r="Q57" s="46"/>
      <c r="R57" s="46"/>
      <c r="S57" s="46"/>
      <c r="T57" s="46"/>
      <c r="U57" s="904"/>
      <c r="V57" s="46"/>
      <c r="W57" s="46"/>
      <c r="X57" s="153"/>
      <c r="Y57" s="153"/>
      <c r="Z57" s="153"/>
      <c r="AA57" s="153"/>
      <c r="AB57" s="46"/>
      <c r="AC57" s="46"/>
      <c r="AD57" s="46"/>
    </row>
    <row r="58" spans="2:30" ht="14.65" customHeight="1">
      <c r="B58" s="2326"/>
      <c r="C58" s="2323"/>
      <c r="D58" s="43"/>
      <c r="E58" s="214"/>
      <c r="F58" s="215"/>
      <c r="G58" s="215"/>
      <c r="H58" s="403"/>
      <c r="I58" s="404"/>
      <c r="J58" s="46"/>
      <c r="K58" s="46"/>
      <c r="L58" s="46"/>
      <c r="M58" s="46"/>
      <c r="N58" s="46"/>
      <c r="O58" s="46"/>
      <c r="P58" s="46"/>
      <c r="Q58" s="46"/>
      <c r="R58" s="46"/>
      <c r="S58" s="46"/>
      <c r="T58" s="46"/>
      <c r="U58" s="904"/>
      <c r="V58" s="46"/>
      <c r="W58" s="46"/>
      <c r="AB58" s="46"/>
      <c r="AC58" s="46"/>
      <c r="AD58" s="46"/>
    </row>
    <row r="59" spans="2:30" s="134" customFormat="1" ht="15">
      <c r="B59" s="2256" t="s">
        <v>450</v>
      </c>
      <c r="C59" s="2257"/>
      <c r="D59" s="2257"/>
      <c r="E59" s="216">
        <v>26011878</v>
      </c>
      <c r="F59" s="217">
        <v>26615785</v>
      </c>
      <c r="G59" s="217">
        <v>28300507</v>
      </c>
      <c r="H59" s="405">
        <v>6.3297851256312751E-2</v>
      </c>
      <c r="I59" s="406">
        <v>8.7983997156991123E-2</v>
      </c>
      <c r="J59" s="153"/>
      <c r="K59" s="153"/>
      <c r="L59" s="153"/>
      <c r="M59" s="153"/>
      <c r="N59" s="153"/>
      <c r="O59" s="153"/>
      <c r="P59" s="153"/>
      <c r="Q59" s="153"/>
      <c r="R59" s="153"/>
      <c r="S59" s="153"/>
      <c r="T59" s="153"/>
      <c r="U59" s="1255"/>
      <c r="V59" s="153"/>
      <c r="W59" s="153"/>
      <c r="AB59" s="153"/>
      <c r="AC59" s="153"/>
      <c r="AD59" s="153"/>
    </row>
    <row r="60" spans="2:30" ht="16.149999999999999" customHeight="1">
      <c r="B60" s="190"/>
      <c r="C60" s="191"/>
      <c r="D60" s="191"/>
      <c r="E60" s="216"/>
      <c r="F60" s="217"/>
      <c r="G60" s="217"/>
      <c r="H60" s="405"/>
      <c r="I60" s="406"/>
      <c r="J60" s="46"/>
      <c r="K60"/>
      <c r="L60"/>
      <c r="M60"/>
      <c r="N60"/>
      <c r="O60"/>
      <c r="P60"/>
      <c r="Q60"/>
      <c r="R60"/>
      <c r="S60"/>
      <c r="T60"/>
      <c r="U60" s="76"/>
    </row>
    <row r="61" spans="2:30" s="134" customFormat="1" ht="15">
      <c r="B61" s="2314" t="s">
        <v>451</v>
      </c>
      <c r="C61" s="2315"/>
      <c r="D61" s="2315"/>
      <c r="E61" s="216">
        <v>197472580</v>
      </c>
      <c r="F61" s="217">
        <v>195376054</v>
      </c>
      <c r="G61" s="217">
        <v>204892307</v>
      </c>
      <c r="H61" s="405">
        <v>4.8707366154503252E-2</v>
      </c>
      <c r="I61" s="406">
        <v>3.7573454501885782E-2</v>
      </c>
      <c r="J61" s="153"/>
      <c r="K61" s="119"/>
      <c r="L61" s="119"/>
      <c r="M61" s="119"/>
      <c r="N61" s="119"/>
      <c r="O61" s="119"/>
      <c r="P61" s="119"/>
      <c r="Q61" s="119"/>
      <c r="R61" s="119"/>
      <c r="S61" s="119"/>
      <c r="T61" s="119"/>
      <c r="U61" s="1258"/>
      <c r="X61" s="40"/>
      <c r="Y61" s="40"/>
      <c r="Z61" s="40"/>
      <c r="AA61" s="40"/>
    </row>
    <row r="62" spans="2:30" ht="13.15" customHeight="1">
      <c r="B62" s="2312"/>
      <c r="C62" s="2313"/>
      <c r="D62" s="225"/>
      <c r="E62" s="216"/>
      <c r="F62" s="217"/>
      <c r="G62" s="217"/>
      <c r="H62" s="405"/>
      <c r="I62" s="406"/>
      <c r="J62" s="46"/>
      <c r="K62"/>
      <c r="L62"/>
      <c r="M62"/>
      <c r="N62"/>
      <c r="O62"/>
      <c r="P62"/>
      <c r="Q62"/>
      <c r="R62"/>
      <c r="S62"/>
      <c r="T62"/>
      <c r="U62" s="76"/>
    </row>
    <row r="63" spans="2:30" ht="15">
      <c r="B63" s="2307" t="s">
        <v>452</v>
      </c>
      <c r="C63" s="2308"/>
      <c r="D63" s="223"/>
      <c r="E63" s="216">
        <v>135041209</v>
      </c>
      <c r="F63" s="217">
        <v>143063117</v>
      </c>
      <c r="G63" s="217">
        <v>129206284</v>
      </c>
      <c r="H63" s="405">
        <v>-9.685817903715882E-2</v>
      </c>
      <c r="I63" s="406">
        <v>-4.3208477198985976E-2</v>
      </c>
      <c r="J63" s="46"/>
      <c r="K63"/>
      <c r="L63"/>
      <c r="M63"/>
      <c r="N63"/>
      <c r="O63"/>
      <c r="P63"/>
      <c r="Q63"/>
      <c r="R63"/>
      <c r="S63"/>
      <c r="T63"/>
      <c r="U63" s="76"/>
    </row>
    <row r="64" spans="2:30" ht="15">
      <c r="B64" s="2312" t="s">
        <v>453</v>
      </c>
      <c r="C64" s="2313"/>
      <c r="D64" s="225"/>
      <c r="E64" s="214">
        <v>21683478</v>
      </c>
      <c r="F64" s="215">
        <v>20740429</v>
      </c>
      <c r="G64" s="215">
        <v>20991000</v>
      </c>
      <c r="H64" s="403">
        <v>1.2081283371718106E-2</v>
      </c>
      <c r="I64" s="404">
        <v>-3.1935743887581136E-2</v>
      </c>
      <c r="J64" s="46"/>
      <c r="K64"/>
      <c r="L64"/>
      <c r="M64"/>
      <c r="N64"/>
      <c r="O64"/>
      <c r="P64"/>
      <c r="Q64"/>
      <c r="R64"/>
      <c r="S64"/>
      <c r="T64"/>
      <c r="U64" s="76"/>
    </row>
    <row r="65" spans="2:21" ht="15">
      <c r="B65" s="221" t="s">
        <v>454</v>
      </c>
      <c r="C65" s="225"/>
      <c r="D65" s="225"/>
      <c r="E65" s="214">
        <v>71516643</v>
      </c>
      <c r="F65" s="215">
        <v>69365422</v>
      </c>
      <c r="G65" s="215">
        <v>67739850</v>
      </c>
      <c r="H65" s="403">
        <v>-2.3434903920861318E-2</v>
      </c>
      <c r="I65" s="404">
        <v>-5.2809987180186854E-2</v>
      </c>
      <c r="J65" s="46"/>
      <c r="K65"/>
      <c r="L65"/>
      <c r="M65"/>
      <c r="N65"/>
      <c r="O65"/>
      <c r="P65"/>
      <c r="Q65"/>
      <c r="R65"/>
      <c r="S65"/>
      <c r="T65"/>
      <c r="U65" s="76"/>
    </row>
    <row r="66" spans="2:21" ht="15.75" thickBot="1">
      <c r="B66" s="2329" t="s">
        <v>455</v>
      </c>
      <c r="C66" s="2330"/>
      <c r="D66" s="397"/>
      <c r="E66" s="733">
        <v>41841088</v>
      </c>
      <c r="F66" s="573">
        <v>52957266</v>
      </c>
      <c r="G66" s="573">
        <v>40475434</v>
      </c>
      <c r="H66" s="734">
        <v>-0.23569630652760662</v>
      </c>
      <c r="I66" s="735">
        <v>-3.2639065217424559E-2</v>
      </c>
      <c r="J66" s="46"/>
      <c r="K66"/>
      <c r="L66"/>
      <c r="M66"/>
      <c r="N66"/>
      <c r="O66"/>
      <c r="P66"/>
      <c r="Q66"/>
      <c r="R66"/>
      <c r="S66"/>
      <c r="T66"/>
      <c r="U66" s="76"/>
    </row>
    <row r="67" spans="2:21">
      <c r="B67" s="2328"/>
      <c r="C67" s="2328"/>
      <c r="D67" s="43"/>
      <c r="E67" s="43"/>
      <c r="F67" s="43"/>
      <c r="G67" s="43"/>
      <c r="H67" s="43"/>
      <c r="I67" s="43"/>
      <c r="J67" s="46"/>
    </row>
    <row r="68" spans="2:21">
      <c r="B68" s="2327" t="s">
        <v>518</v>
      </c>
      <c r="C68" s="2297"/>
      <c r="D68" s="2297"/>
      <c r="E68" s="2297"/>
      <c r="F68" s="2297"/>
      <c r="G68" s="2297"/>
      <c r="H68" s="2297"/>
      <c r="I68" s="2297"/>
      <c r="J68" s="46"/>
    </row>
    <row r="69" spans="2:21" ht="14.1" customHeight="1">
      <c r="B69" s="2327" t="s">
        <v>519</v>
      </c>
      <c r="C69" s="2327"/>
      <c r="D69" s="2327"/>
      <c r="E69" s="2327"/>
      <c r="F69" s="2327"/>
      <c r="G69" s="2327"/>
      <c r="H69" s="2327"/>
      <c r="I69" s="2327"/>
      <c r="J69" s="46"/>
    </row>
    <row r="70" spans="2:21">
      <c r="B70" s="1742" t="s">
        <v>520</v>
      </c>
      <c r="C70" s="1742"/>
      <c r="D70" s="1742"/>
      <c r="E70" s="1742"/>
      <c r="F70" s="1742"/>
      <c r="G70" s="1742"/>
      <c r="H70" s="1713"/>
      <c r="I70" s="1713"/>
      <c r="J70" s="46"/>
    </row>
    <row r="71" spans="2:21">
      <c r="B71" s="1639"/>
      <c r="C71" s="1639"/>
      <c r="D71" s="1639"/>
      <c r="E71" s="1639"/>
      <c r="F71" s="1639"/>
      <c r="G71" s="1639"/>
      <c r="H71" s="1639"/>
      <c r="I71" s="1639"/>
      <c r="J71" s="46"/>
    </row>
    <row r="72" spans="2:21">
      <c r="B72" s="1711"/>
      <c r="C72" s="1711"/>
      <c r="D72" s="1711"/>
      <c r="E72" s="1711"/>
      <c r="F72" s="1711"/>
      <c r="G72" s="1711"/>
      <c r="H72" s="1711"/>
      <c r="I72" s="1711"/>
    </row>
  </sheetData>
  <mergeCells count="65">
    <mergeCell ref="C3:I5"/>
    <mergeCell ref="L3:Q5"/>
    <mergeCell ref="X3:AA5"/>
    <mergeCell ref="X2:AA2"/>
    <mergeCell ref="Y7:AA7"/>
    <mergeCell ref="M6:O6"/>
    <mergeCell ref="P6:Q6"/>
    <mergeCell ref="E7:G7"/>
    <mergeCell ref="H7:I7"/>
    <mergeCell ref="B6:D6"/>
    <mergeCell ref="M7:O7"/>
    <mergeCell ref="P7:Q7"/>
    <mergeCell ref="R7:S7"/>
    <mergeCell ref="B68:I68"/>
    <mergeCell ref="B69:I69"/>
    <mergeCell ref="B59:D59"/>
    <mergeCell ref="B61:D61"/>
    <mergeCell ref="B62:C62"/>
    <mergeCell ref="B63:C63"/>
    <mergeCell ref="B64:C64"/>
    <mergeCell ref="B67:C67"/>
    <mergeCell ref="B66:C66"/>
    <mergeCell ref="C55:D55"/>
    <mergeCell ref="B56:C56"/>
    <mergeCell ref="B58:C58"/>
    <mergeCell ref="B52:C52"/>
    <mergeCell ref="B39:C39"/>
    <mergeCell ref="C41:D41"/>
    <mergeCell ref="C42:D42"/>
    <mergeCell ref="B44:C44"/>
    <mergeCell ref="B45:C45"/>
    <mergeCell ref="B50:C50"/>
    <mergeCell ref="B32:D32"/>
    <mergeCell ref="B10:C10"/>
    <mergeCell ref="B27:C27"/>
    <mergeCell ref="B28:C28"/>
    <mergeCell ref="B29:C29"/>
    <mergeCell ref="B30:C30"/>
    <mergeCell ref="B31:C31"/>
    <mergeCell ref="L47:Q49"/>
    <mergeCell ref="B35:C35"/>
    <mergeCell ref="B46:C46"/>
    <mergeCell ref="B48:C48"/>
    <mergeCell ref="B33:C33"/>
    <mergeCell ref="B34:D34"/>
    <mergeCell ref="B49:D49"/>
    <mergeCell ref="C36:D36"/>
    <mergeCell ref="C37:D37"/>
    <mergeCell ref="C38:D38"/>
    <mergeCell ref="AD7:AE7"/>
    <mergeCell ref="AB7:AC7"/>
    <mergeCell ref="C24:D24"/>
    <mergeCell ref="B25:C25"/>
    <mergeCell ref="B26:C26"/>
    <mergeCell ref="C22:D22"/>
    <mergeCell ref="C23:D23"/>
    <mergeCell ref="B8:D8"/>
    <mergeCell ref="B21:C21"/>
    <mergeCell ref="B16:C16"/>
    <mergeCell ref="B20:C20"/>
    <mergeCell ref="C11:D11"/>
    <mergeCell ref="C12:D12"/>
    <mergeCell ref="B13:D13"/>
    <mergeCell ref="B14:C14"/>
    <mergeCell ref="B9:D9"/>
  </mergeCells>
  <hyperlinks>
    <hyperlink ref="A1" location="'Anexos &gt;&gt;'!A1" display="Volver al índice anexos" xr:uid="{51C9A2F8-0619-4F9E-A757-B37943DE9386}"/>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AD8:AE8"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P62"/>
  <sheetViews>
    <sheetView showGridLines="0" zoomScale="72" zoomScaleNormal="80" workbookViewId="0"/>
  </sheetViews>
  <sheetFormatPr baseColWidth="10" defaultColWidth="11.42578125" defaultRowHeight="12.75"/>
  <cols>
    <col min="1" max="1" width="11.42578125" style="130"/>
    <col min="2" max="2" width="52.28515625" style="130" customWidth="1"/>
    <col min="3" max="5" width="12.5703125" style="130" customWidth="1"/>
    <col min="6" max="7" width="10.7109375" style="130" customWidth="1"/>
    <col min="8" max="9" width="13.42578125" style="130" customWidth="1"/>
    <col min="10" max="10" width="13.42578125" style="130" bestFit="1" customWidth="1"/>
    <col min="11" max="16384" width="11.42578125" style="130"/>
  </cols>
  <sheetData>
    <row r="1" spans="1:16" ht="15">
      <c r="A1" s="132" t="s">
        <v>902</v>
      </c>
      <c r="B1" s="46"/>
      <c r="C1" s="46"/>
      <c r="D1" s="46"/>
      <c r="E1" s="46"/>
      <c r="F1" s="46"/>
      <c r="G1" s="46"/>
      <c r="H1" s="46"/>
      <c r="I1" s="46"/>
    </row>
    <row r="2" spans="1:16">
      <c r="A2" s="46"/>
      <c r="B2" s="2331" t="s">
        <v>521</v>
      </c>
      <c r="C2" s="2257"/>
      <c r="D2" s="2257"/>
      <c r="E2" s="2257"/>
      <c r="F2" s="2257"/>
      <c r="G2" s="2257"/>
      <c r="H2" s="46"/>
      <c r="I2" s="46"/>
    </row>
    <row r="3" spans="1:16">
      <c r="A3" s="46"/>
      <c r="B3" s="2257"/>
      <c r="C3" s="2257"/>
      <c r="D3" s="2257"/>
      <c r="E3" s="2257"/>
      <c r="F3" s="2257"/>
      <c r="G3" s="2257"/>
      <c r="H3" s="46"/>
    </row>
    <row r="4" spans="1:16" ht="13.5" thickBot="1">
      <c r="A4" s="46"/>
      <c r="B4" s="460"/>
      <c r="C4" s="115"/>
      <c r="D4" s="115"/>
      <c r="E4" s="115"/>
      <c r="F4" s="229"/>
      <c r="G4" s="229"/>
      <c r="H4" s="46"/>
    </row>
    <row r="5" spans="1:16">
      <c r="A5" s="46"/>
      <c r="B5" s="736"/>
      <c r="C5" s="2342" t="s">
        <v>122</v>
      </c>
      <c r="D5" s="2342"/>
      <c r="E5" s="2343"/>
      <c r="F5" s="2344" t="s">
        <v>522</v>
      </c>
      <c r="G5" s="2343"/>
      <c r="H5" s="46"/>
    </row>
    <row r="6" spans="1:16" ht="13.5" thickBot="1">
      <c r="A6" s="46"/>
      <c r="B6" s="240"/>
      <c r="C6" s="876" t="s">
        <v>876</v>
      </c>
      <c r="D6" s="877" t="s">
        <v>809</v>
      </c>
      <c r="E6" s="878" t="s">
        <v>877</v>
      </c>
      <c r="F6" s="289" t="s">
        <v>44</v>
      </c>
      <c r="G6" s="290" t="s">
        <v>45</v>
      </c>
      <c r="H6" s="46"/>
    </row>
    <row r="7" spans="1:16">
      <c r="A7" s="46"/>
      <c r="B7" s="1519" t="s">
        <v>398</v>
      </c>
      <c r="C7" s="737"/>
      <c r="D7" s="738"/>
      <c r="E7" s="739"/>
      <c r="F7" s="740"/>
      <c r="G7" s="741"/>
      <c r="H7" s="46"/>
      <c r="I7" s="46"/>
    </row>
    <row r="8" spans="1:16">
      <c r="A8" s="46"/>
      <c r="B8" s="230" t="s">
        <v>462</v>
      </c>
      <c r="C8" s="303">
        <v>2216270</v>
      </c>
      <c r="D8" s="304">
        <v>1680867</v>
      </c>
      <c r="E8" s="305">
        <v>2137473</v>
      </c>
      <c r="F8" s="410">
        <v>0.2716490953775641</v>
      </c>
      <c r="G8" s="412">
        <v>-3.5553881070447213E-2</v>
      </c>
      <c r="H8" s="46"/>
      <c r="I8" s="46"/>
      <c r="J8" s="46"/>
      <c r="M8" s="46"/>
      <c r="N8" s="46"/>
      <c r="O8" s="46"/>
      <c r="P8" s="46"/>
    </row>
    <row r="9" spans="1:16">
      <c r="A9" s="46"/>
      <c r="B9" s="230" t="s">
        <v>203</v>
      </c>
      <c r="C9" s="303">
        <v>1739760</v>
      </c>
      <c r="D9" s="304">
        <v>892962</v>
      </c>
      <c r="E9" s="305">
        <v>1239176</v>
      </c>
      <c r="F9" s="410">
        <v>0.3877141468505938</v>
      </c>
      <c r="G9" s="412">
        <v>-0.28773164114590521</v>
      </c>
      <c r="H9" s="46"/>
      <c r="I9" s="46"/>
      <c r="J9" s="46"/>
      <c r="M9" s="46"/>
      <c r="N9" s="46"/>
      <c r="O9" s="46"/>
      <c r="P9" s="46"/>
    </row>
    <row r="10" spans="1:16">
      <c r="A10" s="46"/>
      <c r="B10" s="222" t="s">
        <v>31</v>
      </c>
      <c r="C10" s="306">
        <v>9938971</v>
      </c>
      <c r="D10" s="307">
        <v>5505442</v>
      </c>
      <c r="E10" s="308">
        <v>7553091</v>
      </c>
      <c r="F10" s="411">
        <v>0.37193180856323615</v>
      </c>
      <c r="G10" s="413">
        <v>-0.24005301957315295</v>
      </c>
      <c r="H10" s="46"/>
      <c r="M10" s="46"/>
      <c r="N10" s="46"/>
      <c r="O10" s="46"/>
      <c r="P10" s="46"/>
    </row>
    <row r="11" spans="1:16">
      <c r="A11" s="46"/>
      <c r="B11" s="231" t="s">
        <v>408</v>
      </c>
      <c r="C11" s="303">
        <v>9609399</v>
      </c>
      <c r="D11" s="304">
        <v>5304797</v>
      </c>
      <c r="E11" s="305">
        <v>7274231</v>
      </c>
      <c r="F11" s="410">
        <v>0.37125529968441762</v>
      </c>
      <c r="G11" s="412">
        <v>-0.2430087459163679</v>
      </c>
      <c r="H11" s="46"/>
      <c r="M11" s="46"/>
      <c r="N11" s="46"/>
      <c r="O11" s="46"/>
      <c r="P11" s="46"/>
    </row>
    <row r="12" spans="1:16">
      <c r="A12" s="46"/>
      <c r="B12" s="231" t="s">
        <v>523</v>
      </c>
      <c r="C12" s="303">
        <v>266296</v>
      </c>
      <c r="D12" s="304">
        <v>140924</v>
      </c>
      <c r="E12" s="305">
        <v>200397</v>
      </c>
      <c r="F12" s="410">
        <v>0.42202179898384951</v>
      </c>
      <c r="G12" s="412">
        <v>-0.24746522666506443</v>
      </c>
      <c r="H12" s="46"/>
      <c r="M12" s="46"/>
      <c r="N12" s="46"/>
      <c r="O12" s="46"/>
      <c r="P12" s="46"/>
    </row>
    <row r="13" spans="1:16">
      <c r="A13" s="46"/>
      <c r="B13" s="231" t="s">
        <v>524</v>
      </c>
      <c r="C13" s="303">
        <v>63276</v>
      </c>
      <c r="D13" s="304">
        <v>59721</v>
      </c>
      <c r="E13" s="305">
        <v>78463</v>
      </c>
      <c r="F13" s="410">
        <v>0.31382595736842989</v>
      </c>
      <c r="G13" s="412">
        <v>0.24001201087300084</v>
      </c>
      <c r="H13" s="46"/>
      <c r="M13" s="46"/>
      <c r="N13" s="46"/>
      <c r="O13" s="46"/>
      <c r="P13" s="46"/>
    </row>
    <row r="14" spans="1:16">
      <c r="A14" s="46"/>
      <c r="B14" s="232" t="s">
        <v>525</v>
      </c>
      <c r="C14" s="303">
        <v>-366704</v>
      </c>
      <c r="D14" s="304">
        <v>-190124</v>
      </c>
      <c r="E14" s="305">
        <v>-252729</v>
      </c>
      <c r="F14" s="410">
        <v>0.32928509814647278</v>
      </c>
      <c r="G14" s="412">
        <v>-0.31080926305685241</v>
      </c>
      <c r="H14" s="46"/>
      <c r="M14" s="46"/>
      <c r="N14" s="46"/>
      <c r="O14" s="46"/>
      <c r="P14" s="46"/>
    </row>
    <row r="15" spans="1:16">
      <c r="A15" s="46"/>
      <c r="B15" s="1516" t="s">
        <v>414</v>
      </c>
      <c r="C15" s="306">
        <v>9572267</v>
      </c>
      <c r="D15" s="307">
        <v>5315318</v>
      </c>
      <c r="E15" s="308">
        <v>7300362</v>
      </c>
      <c r="F15" s="411">
        <v>0.37345724188091856</v>
      </c>
      <c r="G15" s="413">
        <v>-0.23734241846785098</v>
      </c>
      <c r="H15" s="46"/>
      <c r="M15" s="46"/>
      <c r="N15" s="46"/>
      <c r="O15" s="46"/>
      <c r="P15" s="46"/>
    </row>
    <row r="16" spans="1:16">
      <c r="A16" s="46"/>
      <c r="B16" s="233" t="s">
        <v>526</v>
      </c>
      <c r="C16" s="303">
        <v>132210</v>
      </c>
      <c r="D16" s="304">
        <v>69397</v>
      </c>
      <c r="E16" s="305">
        <v>96827</v>
      </c>
      <c r="F16" s="410">
        <v>0.39526204302779666</v>
      </c>
      <c r="G16" s="412">
        <v>-0.26762725966265788</v>
      </c>
      <c r="H16" s="46"/>
      <c r="M16" s="46"/>
      <c r="N16" s="46"/>
      <c r="O16" s="46"/>
      <c r="P16" s="46"/>
    </row>
    <row r="17" spans="1:16">
      <c r="A17" s="46"/>
      <c r="B17" s="233" t="s">
        <v>465</v>
      </c>
      <c r="C17" s="303">
        <v>314226</v>
      </c>
      <c r="D17" s="304">
        <v>184907</v>
      </c>
      <c r="E17" s="305">
        <v>251774</v>
      </c>
      <c r="F17" s="410">
        <v>0.36162503312475991</v>
      </c>
      <c r="G17" s="412">
        <v>-0.19874867133846341</v>
      </c>
      <c r="H17" s="46"/>
      <c r="M17" s="46"/>
      <c r="N17" s="46"/>
      <c r="O17" s="46"/>
      <c r="P17" s="46"/>
    </row>
    <row r="18" spans="1:16">
      <c r="A18" s="46"/>
      <c r="B18" s="1517" t="s">
        <v>527</v>
      </c>
      <c r="C18" s="306">
        <v>13974733</v>
      </c>
      <c r="D18" s="307">
        <v>8143451</v>
      </c>
      <c r="E18" s="308">
        <v>11025612</v>
      </c>
      <c r="F18" s="411">
        <v>0.35392378489168785</v>
      </c>
      <c r="G18" s="413">
        <v>-0.21103236820338533</v>
      </c>
      <c r="H18" s="46"/>
      <c r="I18" s="46"/>
      <c r="J18" s="46"/>
      <c r="K18" s="46"/>
      <c r="L18" s="46"/>
      <c r="M18" s="46"/>
      <c r="N18" s="46"/>
      <c r="O18" s="46"/>
      <c r="P18" s="46"/>
    </row>
    <row r="19" spans="1:16">
      <c r="A19" s="46"/>
      <c r="B19" s="1517"/>
      <c r="C19" s="303"/>
      <c r="D19" s="304"/>
      <c r="E19" s="305"/>
      <c r="F19" s="410"/>
      <c r="G19" s="412"/>
      <c r="H19" s="46"/>
      <c r="M19" s="46"/>
      <c r="N19" s="46"/>
      <c r="O19" s="46"/>
      <c r="P19" s="46"/>
    </row>
    <row r="20" spans="1:16">
      <c r="A20" s="46"/>
      <c r="B20" s="1516" t="s">
        <v>528</v>
      </c>
      <c r="C20" s="303"/>
      <c r="D20" s="304"/>
      <c r="E20" s="305"/>
      <c r="F20" s="410"/>
      <c r="G20" s="412"/>
      <c r="H20" s="46"/>
      <c r="I20" s="46"/>
      <c r="J20" s="46"/>
      <c r="K20" s="46"/>
      <c r="L20" s="46"/>
      <c r="M20" s="46"/>
      <c r="N20" s="46"/>
      <c r="O20" s="46"/>
      <c r="P20" s="46"/>
    </row>
    <row r="21" spans="1:16">
      <c r="A21" s="46"/>
      <c r="B21" s="221" t="s">
        <v>71</v>
      </c>
      <c r="C21" s="303">
        <v>12145811</v>
      </c>
      <c r="D21" s="304">
        <v>6934203</v>
      </c>
      <c r="E21" s="305">
        <v>9459528</v>
      </c>
      <c r="F21" s="410">
        <v>0.36418388674228308</v>
      </c>
      <c r="G21" s="412">
        <v>-0.22116950444890016</v>
      </c>
      <c r="H21" s="46"/>
      <c r="I21" s="46"/>
      <c r="J21" s="46"/>
      <c r="K21" s="46"/>
      <c r="L21" s="46"/>
      <c r="M21" s="46"/>
      <c r="N21" s="46"/>
      <c r="O21" s="46"/>
      <c r="P21" s="46"/>
    </row>
    <row r="22" spans="1:16">
      <c r="A22" s="46"/>
      <c r="B22" s="221" t="s">
        <v>155</v>
      </c>
      <c r="C22" s="303">
        <v>0</v>
      </c>
      <c r="D22" s="304">
        <v>0</v>
      </c>
      <c r="E22" s="305">
        <v>0</v>
      </c>
      <c r="F22" s="410" t="s">
        <v>906</v>
      </c>
      <c r="G22" s="412" t="s">
        <v>906</v>
      </c>
      <c r="H22" s="46"/>
      <c r="I22" s="46"/>
      <c r="J22" s="46"/>
      <c r="K22" s="46"/>
      <c r="L22" s="46"/>
      <c r="M22" s="46"/>
      <c r="N22" s="46"/>
      <c r="O22" s="46"/>
      <c r="P22" s="46"/>
    </row>
    <row r="23" spans="1:16">
      <c r="A23" s="46"/>
      <c r="B23" s="221" t="s">
        <v>529</v>
      </c>
      <c r="C23" s="303">
        <v>157253</v>
      </c>
      <c r="D23" s="304">
        <v>109107</v>
      </c>
      <c r="E23" s="305">
        <v>143754</v>
      </c>
      <c r="F23" s="410">
        <v>0.31755066127746168</v>
      </c>
      <c r="G23" s="412">
        <v>-8.5842559442427135E-2</v>
      </c>
      <c r="H23" s="46"/>
      <c r="I23" s="46"/>
      <c r="J23" s="46"/>
      <c r="K23" s="46"/>
      <c r="L23" s="46"/>
      <c r="M23" s="46"/>
      <c r="N23" s="46"/>
      <c r="O23" s="46"/>
      <c r="P23" s="46"/>
    </row>
    <row r="24" spans="1:16">
      <c r="A24" s="46"/>
      <c r="B24" s="221" t="s">
        <v>442</v>
      </c>
      <c r="C24" s="303">
        <v>665519</v>
      </c>
      <c r="D24" s="304">
        <v>432084</v>
      </c>
      <c r="E24" s="305">
        <v>551978</v>
      </c>
      <c r="F24" s="410">
        <v>0.27747845326371734</v>
      </c>
      <c r="G24" s="412">
        <v>-0.17060519684637099</v>
      </c>
      <c r="H24" s="46"/>
      <c r="I24" s="46"/>
      <c r="J24" s="46"/>
      <c r="K24" s="46"/>
      <c r="L24" s="46"/>
      <c r="M24" s="46"/>
      <c r="N24" s="46"/>
      <c r="O24" s="46"/>
      <c r="P24" s="46"/>
    </row>
    <row r="25" spans="1:16">
      <c r="A25" s="46"/>
      <c r="B25" s="1517" t="s">
        <v>530</v>
      </c>
      <c r="C25" s="306">
        <v>12968583</v>
      </c>
      <c r="D25" s="307">
        <v>7475394</v>
      </c>
      <c r="E25" s="308">
        <v>10155260</v>
      </c>
      <c r="F25" s="411">
        <v>0.35849160592739326</v>
      </c>
      <c r="G25" s="413">
        <v>-0.21693372359956364</v>
      </c>
      <c r="H25" s="46"/>
      <c r="I25" s="46"/>
      <c r="J25" s="46"/>
      <c r="K25" s="46"/>
      <c r="L25" s="46"/>
      <c r="M25" s="46"/>
      <c r="N25" s="46"/>
      <c r="O25" s="46"/>
      <c r="P25" s="46"/>
    </row>
    <row r="26" spans="1:16" ht="9.6" customHeight="1">
      <c r="A26" s="46"/>
      <c r="B26" s="234"/>
      <c r="C26" s="303"/>
      <c r="D26" s="304"/>
      <c r="E26" s="305"/>
      <c r="F26" s="410"/>
      <c r="G26" s="412"/>
      <c r="H26" s="46"/>
      <c r="I26" s="46"/>
      <c r="J26" s="46"/>
      <c r="K26" s="46"/>
      <c r="L26" s="46"/>
      <c r="M26" s="46"/>
      <c r="N26" s="46"/>
      <c r="O26" s="46"/>
      <c r="P26" s="46"/>
    </row>
    <row r="27" spans="1:16">
      <c r="A27" s="46"/>
      <c r="B27" s="222" t="s">
        <v>471</v>
      </c>
      <c r="C27" s="306">
        <v>1006150</v>
      </c>
      <c r="D27" s="307">
        <v>668057</v>
      </c>
      <c r="E27" s="308">
        <v>870352</v>
      </c>
      <c r="F27" s="411">
        <v>0.30281098768518255</v>
      </c>
      <c r="G27" s="413">
        <v>-0.13496794712518012</v>
      </c>
      <c r="H27" s="46"/>
      <c r="I27" s="46"/>
      <c r="J27" s="46"/>
      <c r="K27" s="46"/>
      <c r="L27" s="46"/>
      <c r="M27" s="46"/>
      <c r="N27" s="46"/>
      <c r="O27" s="46"/>
      <c r="P27" s="46"/>
    </row>
    <row r="28" spans="1:16" ht="7.35" customHeight="1">
      <c r="A28" s="46"/>
      <c r="B28" s="221"/>
      <c r="C28" s="303"/>
      <c r="D28" s="304"/>
      <c r="E28" s="305"/>
      <c r="F28" s="410"/>
      <c r="G28" s="412"/>
      <c r="H28" s="46"/>
      <c r="I28" s="46"/>
      <c r="J28" s="46"/>
      <c r="K28" s="46"/>
      <c r="L28" s="46"/>
      <c r="M28" s="46"/>
      <c r="N28" s="46"/>
      <c r="O28" s="46"/>
      <c r="P28" s="46"/>
    </row>
    <row r="29" spans="1:16" ht="13.5" thickBot="1">
      <c r="A29" s="46"/>
      <c r="B29" s="742" t="s">
        <v>531</v>
      </c>
      <c r="C29" s="743">
        <v>13974733</v>
      </c>
      <c r="D29" s="309">
        <v>8143451</v>
      </c>
      <c r="E29" s="744">
        <v>11025612</v>
      </c>
      <c r="F29" s="414">
        <v>0.35392378489168785</v>
      </c>
      <c r="G29" s="745">
        <v>-0.21103236820338533</v>
      </c>
      <c r="H29" s="46"/>
      <c r="I29" s="46"/>
      <c r="J29" s="46"/>
      <c r="K29" s="46"/>
      <c r="L29" s="46"/>
      <c r="M29" s="46"/>
      <c r="N29" s="46"/>
      <c r="O29" s="46"/>
      <c r="P29" s="46"/>
    </row>
    <row r="30" spans="1:16" ht="13.5" thickBot="1">
      <c r="A30" s="46"/>
      <c r="B30" s="145"/>
      <c r="C30" s="1741"/>
      <c r="D30" s="1741"/>
      <c r="E30" s="1741"/>
      <c r="F30" s="1741"/>
      <c r="G30" s="1741"/>
      <c r="H30" s="46"/>
      <c r="I30" s="46"/>
      <c r="J30" s="46"/>
      <c r="K30" s="46"/>
      <c r="L30" s="46"/>
      <c r="M30" s="46"/>
      <c r="N30" s="46"/>
      <c r="O30" s="46"/>
      <c r="P30" s="46"/>
    </row>
    <row r="31" spans="1:16" ht="12.4" customHeight="1">
      <c r="A31" s="46"/>
      <c r="B31" s="560"/>
      <c r="C31" s="2253" t="s">
        <v>41</v>
      </c>
      <c r="D31" s="2254"/>
      <c r="E31" s="2255"/>
      <c r="F31" s="2253" t="s">
        <v>42</v>
      </c>
      <c r="G31" s="2255"/>
      <c r="H31" s="2340" t="s">
        <v>43</v>
      </c>
      <c r="I31" s="2341"/>
      <c r="J31" s="1280" t="s">
        <v>42</v>
      </c>
      <c r="K31" s="46"/>
      <c r="L31" s="46"/>
      <c r="M31" s="46"/>
      <c r="N31" s="46"/>
      <c r="O31" s="46"/>
      <c r="P31" s="46"/>
    </row>
    <row r="32" spans="1:16" ht="15" customHeight="1" thickBot="1">
      <c r="A32" s="46"/>
      <c r="B32" s="436"/>
      <c r="C32" s="297" t="s">
        <v>874</v>
      </c>
      <c r="D32" s="298" t="s">
        <v>811</v>
      </c>
      <c r="E32" s="299" t="s">
        <v>875</v>
      </c>
      <c r="F32" s="300" t="s">
        <v>44</v>
      </c>
      <c r="G32" s="290" t="s">
        <v>45</v>
      </c>
      <c r="H32" s="1560" t="str">
        <f>+C6</f>
        <v>Dic 24</v>
      </c>
      <c r="I32" s="1561" t="str">
        <f>+E6</f>
        <v>Dic 25</v>
      </c>
      <c r="J32" s="1562" t="str">
        <f>I32&amp;" / "&amp;H32</f>
        <v>Dic 25 / Dic 24</v>
      </c>
      <c r="K32" s="46"/>
      <c r="L32" s="46"/>
      <c r="M32" s="46"/>
      <c r="N32" s="46"/>
      <c r="O32" s="46"/>
      <c r="P32" s="46"/>
    </row>
    <row r="33" spans="1:16">
      <c r="A33" s="46"/>
      <c r="B33" s="746" t="s">
        <v>532</v>
      </c>
      <c r="C33" s="1563">
        <v>87812</v>
      </c>
      <c r="D33" s="1564">
        <v>47796</v>
      </c>
      <c r="E33" s="1564">
        <v>54243</v>
      </c>
      <c r="F33" s="489">
        <v>0.13488576449912126</v>
      </c>
      <c r="G33" s="490">
        <v>-0.38228260374436296</v>
      </c>
      <c r="H33" s="1565">
        <v>353396</v>
      </c>
      <c r="I33" s="1566">
        <v>215088</v>
      </c>
      <c r="J33" s="1567">
        <v>-0.3913683233539712</v>
      </c>
      <c r="K33" s="46"/>
      <c r="L33" s="46"/>
      <c r="M33" s="46"/>
      <c r="N33" s="46"/>
      <c r="O33" s="46"/>
      <c r="P33" s="46"/>
    </row>
    <row r="34" spans="1:16" ht="15.4" customHeight="1">
      <c r="A34" s="46"/>
      <c r="B34" s="238" t="s">
        <v>533</v>
      </c>
      <c r="C34" s="303">
        <v>-25027</v>
      </c>
      <c r="D34" s="304">
        <v>3686</v>
      </c>
      <c r="E34" s="304">
        <v>-2684</v>
      </c>
      <c r="F34" s="408">
        <v>-1.728160607704829</v>
      </c>
      <c r="G34" s="412">
        <v>-0.89275582371039275</v>
      </c>
      <c r="H34" s="1568">
        <v>-73688</v>
      </c>
      <c r="I34" s="1569">
        <v>-15783</v>
      </c>
      <c r="J34" s="1570">
        <v>-0.7858131581804364</v>
      </c>
      <c r="K34" s="46"/>
      <c r="L34" s="46"/>
      <c r="M34" s="46"/>
      <c r="N34" s="46"/>
      <c r="O34" s="46"/>
      <c r="P34" s="46"/>
    </row>
    <row r="35" spans="1:16" s="1574" customFormat="1">
      <c r="A35" s="153"/>
      <c r="B35" s="234" t="s">
        <v>534</v>
      </c>
      <c r="C35" s="306">
        <v>62785</v>
      </c>
      <c r="D35" s="307">
        <v>51482</v>
      </c>
      <c r="E35" s="307">
        <v>51559</v>
      </c>
      <c r="F35" s="409">
        <v>1.4956683889515432E-3</v>
      </c>
      <c r="G35" s="413">
        <v>-0.1788006689495899</v>
      </c>
      <c r="H35" s="1571">
        <v>279708</v>
      </c>
      <c r="I35" s="1572">
        <v>199305</v>
      </c>
      <c r="J35" s="1573">
        <v>-0.28745334420181046</v>
      </c>
      <c r="K35" s="153"/>
      <c r="L35" s="153"/>
      <c r="M35" s="153"/>
      <c r="N35" s="153"/>
      <c r="O35" s="153"/>
      <c r="P35" s="153"/>
    </row>
    <row r="36" spans="1:16">
      <c r="A36" s="46"/>
      <c r="B36" s="141" t="s">
        <v>535</v>
      </c>
      <c r="C36" s="303">
        <v>85923</v>
      </c>
      <c r="D36" s="304">
        <v>47804</v>
      </c>
      <c r="E36" s="304">
        <v>48979</v>
      </c>
      <c r="F36" s="408">
        <v>2.4579533093465056E-2</v>
      </c>
      <c r="G36" s="412">
        <v>-0.42996636523398857</v>
      </c>
      <c r="H36" s="1568">
        <v>276802</v>
      </c>
      <c r="I36" s="1569">
        <v>188536</v>
      </c>
      <c r="J36" s="1570">
        <v>-0.3188777537734554</v>
      </c>
      <c r="K36" s="46"/>
      <c r="L36" s="46"/>
      <c r="M36" s="46"/>
      <c r="N36" s="46"/>
      <c r="O36" s="46"/>
      <c r="P36" s="46"/>
    </row>
    <row r="37" spans="1:16">
      <c r="A37" s="46"/>
      <c r="B37" s="141" t="s">
        <v>67</v>
      </c>
      <c r="C37" s="303">
        <v>-114966</v>
      </c>
      <c r="D37" s="304">
        <v>-72016</v>
      </c>
      <c r="E37" s="304">
        <v>-68286</v>
      </c>
      <c r="F37" s="408">
        <v>-5.1794045767607155E-2</v>
      </c>
      <c r="G37" s="412">
        <v>-0.40603308804342153</v>
      </c>
      <c r="H37" s="1568">
        <v>-391844</v>
      </c>
      <c r="I37" s="1569">
        <v>-278901</v>
      </c>
      <c r="J37" s="1570">
        <v>-0.28823460356672559</v>
      </c>
      <c r="K37" s="46"/>
      <c r="L37" s="46"/>
      <c r="M37" s="46"/>
      <c r="N37" s="46"/>
      <c r="O37" s="46"/>
      <c r="P37" s="46"/>
    </row>
    <row r="38" spans="1:16">
      <c r="A38" s="46"/>
      <c r="B38" s="141" t="s">
        <v>536</v>
      </c>
      <c r="C38" s="303">
        <v>1281</v>
      </c>
      <c r="D38" s="304">
        <v>2537</v>
      </c>
      <c r="E38" s="304">
        <v>2034</v>
      </c>
      <c r="F38" s="408">
        <v>-0.19826566811194324</v>
      </c>
      <c r="G38" s="412">
        <v>0.58782201405152223</v>
      </c>
      <c r="H38" s="1568">
        <v>1731</v>
      </c>
      <c r="I38" s="1569">
        <v>11273</v>
      </c>
      <c r="J38" s="1570">
        <v>5.5124205661467363</v>
      </c>
      <c r="K38" s="46"/>
      <c r="L38" s="46"/>
      <c r="M38" s="46"/>
      <c r="N38" s="46"/>
      <c r="O38" s="46"/>
      <c r="P38" s="46"/>
    </row>
    <row r="39" spans="1:16">
      <c r="A39" s="46"/>
      <c r="B39" s="141" t="s">
        <v>68</v>
      </c>
      <c r="C39" s="303">
        <v>-11521</v>
      </c>
      <c r="D39" s="304">
        <v>-7147</v>
      </c>
      <c r="E39" s="304">
        <v>-9552</v>
      </c>
      <c r="F39" s="408">
        <v>0.33650482720022379</v>
      </c>
      <c r="G39" s="412">
        <v>-0.17090530335908338</v>
      </c>
      <c r="H39" s="1568">
        <v>-72886</v>
      </c>
      <c r="I39" s="1569">
        <v>-34362</v>
      </c>
      <c r="J39" s="1570">
        <v>-0.52855143648986092</v>
      </c>
      <c r="K39" s="46"/>
      <c r="L39" s="46"/>
      <c r="M39" s="46"/>
      <c r="N39" s="46"/>
      <c r="O39" s="46"/>
      <c r="P39" s="46"/>
    </row>
    <row r="40" spans="1:16" s="1574" customFormat="1" ht="13.5" thickBot="1">
      <c r="A40" s="153"/>
      <c r="B40" s="747" t="s">
        <v>438</v>
      </c>
      <c r="C40" s="743">
        <v>23502</v>
      </c>
      <c r="D40" s="309">
        <v>22660</v>
      </c>
      <c r="E40" s="309">
        <v>24734</v>
      </c>
      <c r="F40" s="748">
        <v>9.1526919682259456E-2</v>
      </c>
      <c r="G40" s="745">
        <v>5.2421070547187476E-2</v>
      </c>
      <c r="H40" s="1575">
        <v>93511</v>
      </c>
      <c r="I40" s="1576">
        <v>85851</v>
      </c>
      <c r="J40" s="1577">
        <v>-8.1915496572595781E-2</v>
      </c>
      <c r="K40" s="153"/>
      <c r="L40" s="153"/>
      <c r="M40" s="153"/>
      <c r="N40" s="153"/>
      <c r="O40" s="153"/>
      <c r="P40" s="153"/>
    </row>
    <row r="41" spans="1:16" s="1574" customFormat="1">
      <c r="A41" s="153"/>
      <c r="B41" s="236"/>
      <c r="C41" s="307"/>
      <c r="D41" s="307"/>
      <c r="E41" s="307"/>
      <c r="F41" s="411"/>
      <c r="G41" s="411"/>
      <c r="H41" s="153"/>
      <c r="I41" s="153"/>
      <c r="J41" s="153"/>
      <c r="K41" s="153"/>
      <c r="L41" s="153"/>
      <c r="M41" s="153"/>
      <c r="N41" s="153"/>
      <c r="O41" s="153"/>
      <c r="P41" s="153"/>
    </row>
    <row r="42" spans="1:16" s="1574" customFormat="1" ht="13.5" thickBot="1">
      <c r="A42" s="153"/>
      <c r="B42" s="236"/>
      <c r="C42" s="307"/>
      <c r="D42" s="307"/>
      <c r="E42" s="307"/>
      <c r="F42" s="411"/>
      <c r="G42" s="411"/>
      <c r="H42" s="153"/>
      <c r="I42" s="153"/>
      <c r="J42" s="153"/>
      <c r="K42" s="153"/>
      <c r="L42" s="153"/>
      <c r="M42" s="153"/>
      <c r="N42" s="153"/>
      <c r="O42" s="153"/>
      <c r="P42" s="153"/>
    </row>
    <row r="43" spans="1:16" s="1574" customFormat="1">
      <c r="A43" s="153"/>
      <c r="B43" s="560"/>
      <c r="C43" s="2253" t="s">
        <v>41</v>
      </c>
      <c r="D43" s="2254"/>
      <c r="E43" s="2255"/>
      <c r="F43" s="2253" t="s">
        <v>563</v>
      </c>
      <c r="G43" s="2255"/>
      <c r="H43" s="2340" t="s">
        <v>43</v>
      </c>
      <c r="I43" s="2341"/>
      <c r="J43" s="1280" t="s">
        <v>721</v>
      </c>
      <c r="K43" s="153"/>
      <c r="L43" s="153"/>
      <c r="M43" s="153"/>
      <c r="N43" s="153"/>
      <c r="O43" s="153"/>
      <c r="P43" s="153"/>
    </row>
    <row r="44" spans="1:16" ht="13.5" thickBot="1">
      <c r="A44" s="46"/>
      <c r="B44" s="436"/>
      <c r="C44" s="297" t="str">
        <f>+C32</f>
        <v>4T24</v>
      </c>
      <c r="D44" s="812" t="str">
        <f t="shared" ref="D44:E44" si="0">+D32</f>
        <v>3T25</v>
      </c>
      <c r="E44" s="299" t="str">
        <f t="shared" si="0"/>
        <v>4T25</v>
      </c>
      <c r="F44" s="645" t="s">
        <v>44</v>
      </c>
      <c r="G44" s="646" t="s">
        <v>45</v>
      </c>
      <c r="H44" s="1560" t="str">
        <f>+H32</f>
        <v>Dic 24</v>
      </c>
      <c r="I44" s="1561" t="str">
        <f>+I32</f>
        <v>Dic 25</v>
      </c>
      <c r="J44" s="1562" t="str">
        <f>I44&amp;" / "&amp;H44</f>
        <v>Dic 25 / Dic 24</v>
      </c>
      <c r="K44" s="46"/>
      <c r="L44" s="46"/>
      <c r="M44" s="46"/>
      <c r="N44" s="46"/>
      <c r="O44" s="46"/>
      <c r="P44" s="46"/>
    </row>
    <row r="45" spans="1:16">
      <c r="A45" s="46"/>
      <c r="B45" s="749" t="s">
        <v>537</v>
      </c>
      <c r="C45" s="1578">
        <v>0.62972164568600852</v>
      </c>
      <c r="D45" s="1579">
        <v>0.59017897616462944</v>
      </c>
      <c r="E45" s="1579">
        <v>0.74211931406315002</v>
      </c>
      <c r="F45" s="1102" t="str">
        <f>+ROUND((E45-D45)*10^4,0)&amp;" pbs"</f>
        <v>1519 pbs</v>
      </c>
      <c r="G45" s="1103" t="str">
        <f>+ROUND((E45-C45)*10^4,0)&amp;" pbs"</f>
        <v>1124 pbs</v>
      </c>
      <c r="H45" s="1578">
        <v>0.63939229660392705</v>
      </c>
      <c r="I45" s="1580">
        <v>0.67779144980743167</v>
      </c>
      <c r="J45" s="1103" t="str">
        <f>+ROUND((I45-H45)*10^4,0)&amp;" pbs"</f>
        <v>384 pbs</v>
      </c>
      <c r="K45" s="46"/>
      <c r="L45" s="46"/>
      <c r="M45" s="46"/>
      <c r="N45" s="46"/>
      <c r="O45" s="46"/>
      <c r="P45" s="46"/>
    </row>
    <row r="46" spans="1:16" ht="13.5" thickBot="1">
      <c r="A46" s="46"/>
      <c r="B46" s="44" t="s">
        <v>33</v>
      </c>
      <c r="C46" s="1112">
        <v>9.5197419244263518E-2</v>
      </c>
      <c r="D46" s="1581">
        <v>0.14842569713842566</v>
      </c>
      <c r="E46" s="1581">
        <v>0.12862119241372094</v>
      </c>
      <c r="F46" s="1112" t="str">
        <f t="shared" ref="F46:F51" si="1">+ROUND((E46-D46)*10^4,0)&amp;" pbs"</f>
        <v>-198 pbs</v>
      </c>
      <c r="G46" s="1114" t="str">
        <f t="shared" ref="G46:G51" si="2">+ROUND((E46-C46)*10^4,0)&amp;" pbs"</f>
        <v>334 pbs</v>
      </c>
      <c r="H46" s="1582">
        <v>9.870679849604666E-2</v>
      </c>
      <c r="I46" s="1583">
        <v>9.1501091593445605E-2</v>
      </c>
      <c r="J46" s="1584" t="str">
        <f>+ROUND((I46-H46)*10^4,0)&amp;" pbs"</f>
        <v>-72 pbs</v>
      </c>
    </row>
    <row r="47" spans="1:16">
      <c r="A47" s="46"/>
      <c r="B47" s="230" t="s">
        <v>538</v>
      </c>
      <c r="C47" s="1112">
        <v>0.81830443434365974</v>
      </c>
      <c r="D47" s="1581">
        <v>0.79395454675901467</v>
      </c>
      <c r="E47" s="1581">
        <v>0.79846383455918735</v>
      </c>
      <c r="F47" s="1112" t="str">
        <f t="shared" si="1"/>
        <v>45 pbs</v>
      </c>
      <c r="G47" s="1114" t="str">
        <f t="shared" si="2"/>
        <v>-198 pbs</v>
      </c>
      <c r="H47" s="46"/>
      <c r="I47" s="46"/>
      <c r="J47" s="46"/>
    </row>
    <row r="48" spans="1:16">
      <c r="A48" s="46"/>
      <c r="B48" s="141" t="s">
        <v>504</v>
      </c>
      <c r="C48" s="1112">
        <v>2.6793115705841176E-2</v>
      </c>
      <c r="D48" s="1581">
        <v>2.5597218170675489E-2</v>
      </c>
      <c r="E48" s="1581">
        <v>2.653178678768732E-2</v>
      </c>
      <c r="F48" s="1112" t="str">
        <f t="shared" si="1"/>
        <v>9 pbs</v>
      </c>
      <c r="G48" s="1114" t="str">
        <f t="shared" si="2"/>
        <v>-3 pbs</v>
      </c>
      <c r="H48" s="46"/>
      <c r="I48" s="46"/>
      <c r="J48" s="46"/>
    </row>
    <row r="49" spans="1:10">
      <c r="A49" s="46"/>
      <c r="B49" s="141" t="s">
        <v>505</v>
      </c>
      <c r="C49" s="1112">
        <v>3.3159569536926913E-2</v>
      </c>
      <c r="D49" s="1581">
        <v>3.6444848569833266E-2</v>
      </c>
      <c r="E49" s="1581">
        <v>3.6919984149535602E-2</v>
      </c>
      <c r="F49" s="1112" t="str">
        <f t="shared" si="1"/>
        <v>5 pbs</v>
      </c>
      <c r="G49" s="1114" t="str">
        <f t="shared" si="2"/>
        <v>38 pbs</v>
      </c>
      <c r="H49" s="46"/>
      <c r="I49" s="46"/>
      <c r="J49" s="46"/>
    </row>
    <row r="50" spans="1:10">
      <c r="A50" s="46"/>
      <c r="B50" s="141" t="s">
        <v>506</v>
      </c>
      <c r="C50" s="1112">
        <v>1.3770541052062366</v>
      </c>
      <c r="D50" s="1581">
        <v>1.3491243507138599</v>
      </c>
      <c r="E50" s="1581">
        <v>1.2611416338567942</v>
      </c>
      <c r="F50" s="1112" t="str">
        <f t="shared" si="1"/>
        <v>-880 pbs</v>
      </c>
      <c r="G50" s="1114" t="str">
        <f t="shared" si="2"/>
        <v>-1159 pbs</v>
      </c>
      <c r="H50" s="46"/>
      <c r="I50" s="46"/>
      <c r="J50" s="46"/>
    </row>
    <row r="51" spans="1:10">
      <c r="A51" s="46"/>
      <c r="B51" s="141" t="s">
        <v>507</v>
      </c>
      <c r="C51" s="1112">
        <v>1.1126673382447538</v>
      </c>
      <c r="D51" s="1581">
        <v>0.94756410575892747</v>
      </c>
      <c r="E51" s="1581">
        <v>0.90629348059958403</v>
      </c>
      <c r="F51" s="1112" t="str">
        <f t="shared" si="1"/>
        <v>-413 pbs</v>
      </c>
      <c r="G51" s="1114" t="str">
        <f t="shared" si="2"/>
        <v>-2064 pbs</v>
      </c>
      <c r="H51" s="46"/>
      <c r="I51" s="46"/>
      <c r="J51" s="46"/>
    </row>
    <row r="52" spans="1:10">
      <c r="A52" s="46"/>
      <c r="B52" s="141" t="s">
        <v>387</v>
      </c>
      <c r="C52" s="1585">
        <v>46</v>
      </c>
      <c r="D52" s="1586">
        <v>46</v>
      </c>
      <c r="E52" s="1586">
        <v>46</v>
      </c>
      <c r="F52" s="1498" t="s">
        <v>233</v>
      </c>
      <c r="G52" s="1499" t="s">
        <v>233</v>
      </c>
      <c r="H52" s="46"/>
      <c r="I52" s="46"/>
      <c r="J52" s="46"/>
    </row>
    <row r="53" spans="1:10">
      <c r="A53" s="46"/>
      <c r="B53" s="141" t="s">
        <v>539</v>
      </c>
      <c r="C53" s="1585">
        <v>1834</v>
      </c>
      <c r="D53" s="1586">
        <v>2227</v>
      </c>
      <c r="E53" s="1586">
        <v>2501</v>
      </c>
      <c r="F53" s="1274">
        <v>274</v>
      </c>
      <c r="G53" s="1275">
        <v>667</v>
      </c>
      <c r="H53" s="46"/>
      <c r="I53" s="46"/>
      <c r="J53" s="46"/>
    </row>
    <row r="54" spans="1:10">
      <c r="A54" s="46"/>
      <c r="B54" s="141" t="s">
        <v>540</v>
      </c>
      <c r="C54" s="1585">
        <v>314</v>
      </c>
      <c r="D54" s="1586">
        <v>313</v>
      </c>
      <c r="E54" s="1586">
        <v>316</v>
      </c>
      <c r="F54" s="1498">
        <v>3</v>
      </c>
      <c r="G54" s="1275">
        <v>2</v>
      </c>
      <c r="H54" s="46"/>
      <c r="I54" s="46"/>
      <c r="J54" s="46"/>
    </row>
    <row r="55" spans="1:10" ht="13.5" thickBot="1">
      <c r="A55" s="46"/>
      <c r="B55" s="627" t="s">
        <v>85</v>
      </c>
      <c r="C55" s="1587">
        <v>1819</v>
      </c>
      <c r="D55" s="1588">
        <v>1908</v>
      </c>
      <c r="E55" s="1588">
        <v>1934</v>
      </c>
      <c r="F55" s="1276">
        <v>26</v>
      </c>
      <c r="G55" s="1277">
        <v>115</v>
      </c>
      <c r="H55" s="46"/>
      <c r="I55" s="46"/>
      <c r="J55" s="46"/>
    </row>
    <row r="56" spans="1:10">
      <c r="A56" s="46"/>
      <c r="B56" s="1518"/>
      <c r="C56" s="236"/>
      <c r="D56" s="236"/>
      <c r="E56" s="236"/>
      <c r="F56" s="415"/>
      <c r="G56" s="415"/>
      <c r="H56" s="46"/>
      <c r="I56" s="46"/>
      <c r="J56" s="46"/>
    </row>
    <row r="57" spans="1:10">
      <c r="A57" s="46"/>
      <c r="B57" s="46"/>
      <c r="C57" s="46"/>
      <c r="D57" s="46"/>
      <c r="E57" s="46"/>
      <c r="F57" s="46"/>
      <c r="G57" s="46"/>
      <c r="H57" s="46"/>
      <c r="I57" s="46"/>
      <c r="J57" s="46"/>
    </row>
    <row r="58" spans="1:10">
      <c r="A58" s="46"/>
      <c r="B58" s="46"/>
      <c r="C58" s="46"/>
      <c r="D58" s="46"/>
      <c r="E58" s="46"/>
      <c r="F58" s="46"/>
      <c r="G58" s="46"/>
      <c r="H58" s="46"/>
      <c r="I58" s="46"/>
    </row>
    <row r="59" spans="1:10">
      <c r="A59" s="46"/>
      <c r="B59" s="46"/>
      <c r="C59" s="46"/>
      <c r="D59" s="46"/>
      <c r="E59" s="46"/>
      <c r="F59" s="46"/>
      <c r="G59" s="46"/>
      <c r="H59" s="46"/>
      <c r="I59" s="46"/>
    </row>
    <row r="60" spans="1:10">
      <c r="A60" s="46"/>
      <c r="B60" s="46"/>
      <c r="C60" s="46"/>
      <c r="D60" s="46"/>
      <c r="E60" s="46"/>
      <c r="F60" s="46"/>
      <c r="G60" s="46"/>
      <c r="H60" s="46"/>
      <c r="I60" s="46"/>
    </row>
    <row r="61" spans="1:10">
      <c r="A61" s="46"/>
      <c r="B61" s="46"/>
      <c r="C61" s="46"/>
      <c r="D61" s="46"/>
      <c r="E61" s="46"/>
      <c r="F61" s="46"/>
      <c r="G61" s="46"/>
      <c r="H61" s="46"/>
      <c r="I61" s="46"/>
    </row>
    <row r="62" spans="1:10">
      <c r="A62" s="46"/>
      <c r="B62" s="46"/>
      <c r="C62" s="46"/>
      <c r="D62" s="46"/>
      <c r="E62" s="46"/>
      <c r="F62" s="46"/>
      <c r="G62" s="46"/>
      <c r="H62" s="46"/>
      <c r="I62" s="46"/>
    </row>
  </sheetData>
  <mergeCells count="9">
    <mergeCell ref="H31:I31"/>
    <mergeCell ref="H43:I43"/>
    <mergeCell ref="C43:E43"/>
    <mergeCell ref="F43:G43"/>
    <mergeCell ref="B2:G3"/>
    <mergeCell ref="C31:E31"/>
    <mergeCell ref="F31:G31"/>
    <mergeCell ref="C5:E5"/>
    <mergeCell ref="F5:G5"/>
  </mergeCells>
  <hyperlinks>
    <hyperlink ref="A1" location="'Anexos &gt;&gt;'!A1" display="Volver al índice anexos" xr:uid="{0791F81D-1F40-4648-9A6A-CF2107665C28}"/>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J32 J44 J46 J45 H32:I32 H44:I44"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8"/>
  <sheetViews>
    <sheetView showGridLines="0" zoomScale="73" zoomScaleNormal="119" workbookViewId="0"/>
  </sheetViews>
  <sheetFormatPr baseColWidth="10" defaultColWidth="11.42578125" defaultRowHeight="15"/>
  <cols>
    <col min="1" max="1" width="12.42578125" style="77" bestFit="1" customWidth="1"/>
    <col min="2" max="2" width="50.7109375" style="77" customWidth="1"/>
    <col min="3" max="5" width="15.7109375" style="77" customWidth="1"/>
    <col min="6" max="7" width="13" style="77" customWidth="1"/>
    <col min="8" max="8" width="11.42578125" style="77" bestFit="1"/>
    <col min="9" max="9" width="11.42578125" style="77"/>
    <col min="10" max="10" width="12.85546875" style="77" bestFit="1" customWidth="1"/>
    <col min="11" max="16384" width="11.42578125" style="77"/>
  </cols>
  <sheetData>
    <row r="1" spans="1:11">
      <c r="A1" s="132" t="s">
        <v>902</v>
      </c>
    </row>
    <row r="2" spans="1:11">
      <c r="F2" s="1597"/>
      <c r="G2" s="1597"/>
    </row>
    <row r="3" spans="1:11">
      <c r="B3" s="2248" t="s">
        <v>541</v>
      </c>
      <c r="C3" s="2248"/>
      <c r="D3" s="2248"/>
      <c r="E3" s="2248"/>
      <c r="F3" s="2248"/>
      <c r="G3" s="2248"/>
    </row>
    <row r="4" spans="1:11">
      <c r="B4" s="2248"/>
      <c r="C4" s="2248"/>
      <c r="D4" s="2248"/>
      <c r="E4" s="2248"/>
      <c r="F4" s="2248"/>
      <c r="G4" s="2248"/>
    </row>
    <row r="5" spans="1:11" ht="15.75" thickBot="1">
      <c r="B5" s="1594"/>
      <c r="C5" s="1594"/>
      <c r="D5" s="1594"/>
      <c r="E5" s="1594"/>
      <c r="F5" s="1594"/>
      <c r="G5" s="1594"/>
    </row>
    <row r="6" spans="1:11">
      <c r="B6" s="736"/>
      <c r="C6" s="2253" t="s">
        <v>122</v>
      </c>
      <c r="D6" s="2253"/>
      <c r="E6" s="2253"/>
      <c r="F6" s="2253" t="s">
        <v>522</v>
      </c>
      <c r="G6" s="2255"/>
      <c r="H6" s="46"/>
      <c r="I6" s="46"/>
      <c r="J6" s="46"/>
      <c r="K6" s="46"/>
    </row>
    <row r="7" spans="1:11" ht="15.75" thickBot="1">
      <c r="B7" s="240"/>
      <c r="C7" s="876" t="s">
        <v>876</v>
      </c>
      <c r="D7" s="877" t="s">
        <v>809</v>
      </c>
      <c r="E7" s="878" t="s">
        <v>877</v>
      </c>
      <c r="F7" s="289" t="s">
        <v>44</v>
      </c>
      <c r="G7" s="290" t="s">
        <v>45</v>
      </c>
      <c r="H7" s="46"/>
      <c r="I7" s="46"/>
      <c r="J7" s="46"/>
      <c r="K7" s="46"/>
    </row>
    <row r="8" spans="1:11">
      <c r="B8" s="1516" t="s">
        <v>398</v>
      </c>
      <c r="C8" s="707"/>
      <c r="D8" s="708"/>
      <c r="E8" s="708"/>
      <c r="F8" s="750"/>
      <c r="G8" s="741"/>
      <c r="H8" s="46"/>
      <c r="I8" s="46"/>
      <c r="J8" s="46"/>
      <c r="K8" s="46"/>
    </row>
    <row r="9" spans="1:11">
      <c r="B9" s="230" t="s">
        <v>462</v>
      </c>
      <c r="C9" s="291">
        <v>1833225</v>
      </c>
      <c r="D9" s="292">
        <v>2109302</v>
      </c>
      <c r="E9" s="292">
        <v>1953012</v>
      </c>
      <c r="F9" s="408">
        <v>-7.4095601293698077E-2</v>
      </c>
      <c r="G9" s="412">
        <v>6.5342224767827251E-2</v>
      </c>
      <c r="H9" s="46"/>
      <c r="I9" s="46"/>
      <c r="J9" s="46"/>
      <c r="K9" s="46"/>
    </row>
    <row r="10" spans="1:11">
      <c r="B10" s="230" t="s">
        <v>203</v>
      </c>
      <c r="C10" s="291">
        <v>2917396</v>
      </c>
      <c r="D10" s="292">
        <v>2488277</v>
      </c>
      <c r="E10" s="292">
        <v>2860721</v>
      </c>
      <c r="F10" s="408">
        <v>0.14967947700356521</v>
      </c>
      <c r="G10" s="412">
        <v>-1.9426570818634192E-2</v>
      </c>
      <c r="H10" s="46"/>
      <c r="I10" s="46"/>
      <c r="J10" s="46"/>
      <c r="K10" s="46"/>
    </row>
    <row r="11" spans="1:11" s="119" customFormat="1">
      <c r="B11" s="222" t="s">
        <v>31</v>
      </c>
      <c r="C11" s="294">
        <v>12239171</v>
      </c>
      <c r="D11" s="295">
        <v>13095856</v>
      </c>
      <c r="E11" s="295">
        <v>13607074</v>
      </c>
      <c r="F11" s="409">
        <v>3.9036623493722056E-2</v>
      </c>
      <c r="G11" s="413">
        <v>0.11176435070643276</v>
      </c>
      <c r="H11" s="153"/>
      <c r="I11" s="153"/>
      <c r="J11" s="153"/>
      <c r="K11" s="153"/>
    </row>
    <row r="12" spans="1:11">
      <c r="B12" s="231" t="s">
        <v>408</v>
      </c>
      <c r="C12" s="291">
        <v>11330124</v>
      </c>
      <c r="D12" s="292">
        <v>12349782</v>
      </c>
      <c r="E12" s="292">
        <v>12889949</v>
      </c>
      <c r="F12" s="408">
        <v>4.3738990696353897E-2</v>
      </c>
      <c r="G12" s="412">
        <v>0.13767060272244147</v>
      </c>
      <c r="H12" s="46"/>
      <c r="I12" s="46"/>
      <c r="J12" s="46"/>
      <c r="K12" s="46"/>
    </row>
    <row r="13" spans="1:11">
      <c r="B13" s="231" t="s">
        <v>523</v>
      </c>
      <c r="C13" s="291">
        <v>802133</v>
      </c>
      <c r="D13" s="292">
        <v>614819</v>
      </c>
      <c r="E13" s="292">
        <v>585387</v>
      </c>
      <c r="F13" s="408">
        <v>-4.7870999432353289E-2</v>
      </c>
      <c r="G13" s="412">
        <v>-0.27021204712934144</v>
      </c>
      <c r="H13" s="46"/>
      <c r="I13" s="46"/>
      <c r="J13" s="46"/>
      <c r="K13" s="46"/>
    </row>
    <row r="14" spans="1:11">
      <c r="B14" s="231" t="s">
        <v>524</v>
      </c>
      <c r="C14" s="291">
        <v>106914</v>
      </c>
      <c r="D14" s="292">
        <v>131255</v>
      </c>
      <c r="E14" s="292">
        <v>131738</v>
      </c>
      <c r="F14" s="408">
        <v>3.6798598148641837E-3</v>
      </c>
      <c r="G14" s="412">
        <v>0.23218661728117929</v>
      </c>
      <c r="H14" s="46"/>
      <c r="I14" s="46"/>
      <c r="J14" s="46"/>
      <c r="K14" s="46"/>
    </row>
    <row r="15" spans="1:11">
      <c r="B15" s="231" t="s">
        <v>525</v>
      </c>
      <c r="C15" s="291">
        <v>-924703</v>
      </c>
      <c r="D15" s="292">
        <v>-902499</v>
      </c>
      <c r="E15" s="292">
        <v>-911339</v>
      </c>
      <c r="F15" s="408">
        <v>9.7950247036284743E-3</v>
      </c>
      <c r="G15" s="412">
        <v>-1.4452207898103531E-2</v>
      </c>
      <c r="H15" s="46"/>
      <c r="I15" s="46"/>
      <c r="J15" s="46"/>
      <c r="K15" s="46"/>
    </row>
    <row r="16" spans="1:11" s="119" customFormat="1">
      <c r="B16" s="1516" t="s">
        <v>414</v>
      </c>
      <c r="C16" s="294">
        <v>11314468</v>
      </c>
      <c r="D16" s="295">
        <v>12193357</v>
      </c>
      <c r="E16" s="295">
        <v>12695735</v>
      </c>
      <c r="F16" s="409">
        <v>4.1200958849970437E-2</v>
      </c>
      <c r="G16" s="413">
        <v>0.12207971245311744</v>
      </c>
      <c r="H16" s="153"/>
      <c r="I16" s="153"/>
      <c r="J16" s="153"/>
      <c r="K16" s="153"/>
    </row>
    <row r="17" spans="2:11">
      <c r="B17" s="233" t="s">
        <v>526</v>
      </c>
      <c r="C17" s="291">
        <v>131261</v>
      </c>
      <c r="D17" s="292">
        <v>124994</v>
      </c>
      <c r="E17" s="292">
        <v>123218</v>
      </c>
      <c r="F17" s="408">
        <v>-1.4208682016736751E-2</v>
      </c>
      <c r="G17" s="412">
        <v>-6.1274864582777866E-2</v>
      </c>
      <c r="H17" s="46"/>
      <c r="I17" s="46"/>
      <c r="J17" s="46"/>
      <c r="K17" s="46"/>
    </row>
    <row r="18" spans="2:11">
      <c r="B18" s="233" t="s">
        <v>465</v>
      </c>
      <c r="C18" s="291">
        <v>750972</v>
      </c>
      <c r="D18" s="292">
        <v>636681</v>
      </c>
      <c r="E18" s="292">
        <v>728795</v>
      </c>
      <c r="F18" s="408">
        <v>0.14467841823456329</v>
      </c>
      <c r="G18" s="412">
        <v>-2.9531061078176046E-2</v>
      </c>
      <c r="H18" s="46"/>
      <c r="I18" s="46"/>
      <c r="J18" s="46"/>
      <c r="K18" s="46"/>
    </row>
    <row r="19" spans="2:11" s="119" customFormat="1">
      <c r="B19" s="1517" t="s">
        <v>527</v>
      </c>
      <c r="C19" s="294">
        <v>16947322</v>
      </c>
      <c r="D19" s="295">
        <v>17552611</v>
      </c>
      <c r="E19" s="295">
        <v>18361481</v>
      </c>
      <c r="F19" s="409">
        <v>4.6082602753516166E-2</v>
      </c>
      <c r="G19" s="413">
        <v>8.3444393161350217E-2</v>
      </c>
      <c r="H19" s="153"/>
      <c r="I19" s="153"/>
      <c r="J19" s="153"/>
      <c r="K19" s="153"/>
    </row>
    <row r="20" spans="2:11">
      <c r="B20" s="1517"/>
      <c r="C20" s="291"/>
      <c r="D20" s="292"/>
      <c r="E20" s="292"/>
      <c r="F20" s="408"/>
      <c r="G20" s="412"/>
      <c r="H20" s="46"/>
      <c r="I20" s="46"/>
      <c r="J20" s="46"/>
      <c r="K20" s="46"/>
    </row>
    <row r="21" spans="2:11">
      <c r="B21" s="1516" t="s">
        <v>528</v>
      </c>
      <c r="C21" s="291"/>
      <c r="D21" s="292"/>
      <c r="E21" s="292"/>
      <c r="F21" s="408"/>
      <c r="G21" s="412"/>
      <c r="H21" s="46"/>
      <c r="I21" s="46"/>
      <c r="J21" s="46"/>
      <c r="K21" s="46"/>
    </row>
    <row r="22" spans="2:11">
      <c r="B22" s="221" t="s">
        <v>71</v>
      </c>
      <c r="C22" s="291">
        <v>11060598</v>
      </c>
      <c r="D22" s="292">
        <v>10897835</v>
      </c>
      <c r="E22" s="292">
        <v>11088854</v>
      </c>
      <c r="F22" s="408">
        <v>1.7528160409842952E-2</v>
      </c>
      <c r="G22" s="412">
        <v>2.5546539165424154E-3</v>
      </c>
      <c r="H22" s="46"/>
      <c r="I22" s="46"/>
      <c r="J22" s="46"/>
      <c r="K22" s="46"/>
    </row>
    <row r="23" spans="2:11">
      <c r="B23" s="221" t="s">
        <v>155</v>
      </c>
      <c r="C23" s="291">
        <v>1985746</v>
      </c>
      <c r="D23" s="292">
        <v>2418667</v>
      </c>
      <c r="E23" s="292">
        <v>2268219</v>
      </c>
      <c r="F23" s="408">
        <v>-6.2202858020554253E-2</v>
      </c>
      <c r="G23" s="412">
        <v>0.14225031801650356</v>
      </c>
      <c r="H23" s="46"/>
      <c r="I23" s="46"/>
      <c r="J23" s="46"/>
      <c r="K23" s="46"/>
    </row>
    <row r="24" spans="2:11">
      <c r="B24" s="221" t="s">
        <v>529</v>
      </c>
      <c r="C24" s="291">
        <v>309551</v>
      </c>
      <c r="D24" s="292">
        <v>606683</v>
      </c>
      <c r="E24" s="292">
        <v>671307</v>
      </c>
      <c r="F24" s="408">
        <v>0.10652020907129423</v>
      </c>
      <c r="G24" s="412">
        <v>1.1686474926587218</v>
      </c>
      <c r="H24" s="46"/>
      <c r="I24" s="46"/>
      <c r="J24" s="46"/>
      <c r="K24" s="46"/>
    </row>
    <row r="25" spans="2:11">
      <c r="B25" s="221" t="s">
        <v>442</v>
      </c>
      <c r="C25" s="291">
        <v>923059</v>
      </c>
      <c r="D25" s="292">
        <v>968418</v>
      </c>
      <c r="E25" s="292">
        <v>1531150</v>
      </c>
      <c r="F25" s="408">
        <v>0.5810837881988975</v>
      </c>
      <c r="G25" s="412">
        <v>0.65877804127363482</v>
      </c>
      <c r="H25" s="46"/>
      <c r="I25" s="46"/>
      <c r="J25" s="46"/>
      <c r="K25" s="46"/>
    </row>
    <row r="26" spans="2:11" s="119" customFormat="1">
      <c r="B26" s="1517" t="s">
        <v>530</v>
      </c>
      <c r="C26" s="294">
        <v>14278954</v>
      </c>
      <c r="D26" s="295">
        <v>14891603</v>
      </c>
      <c r="E26" s="295">
        <v>15559530</v>
      </c>
      <c r="F26" s="409">
        <v>4.4852592430781213E-2</v>
      </c>
      <c r="G26" s="413">
        <v>8.968275967553363E-2</v>
      </c>
      <c r="H26" s="153"/>
      <c r="I26" s="153"/>
      <c r="J26" s="153"/>
      <c r="K26" s="153"/>
    </row>
    <row r="27" spans="2:11">
      <c r="B27" s="234"/>
      <c r="C27" s="291"/>
      <c r="D27" s="292"/>
      <c r="E27" s="292"/>
      <c r="F27" s="408"/>
      <c r="G27" s="412"/>
      <c r="H27" s="46"/>
      <c r="I27" s="46"/>
      <c r="J27" s="46"/>
      <c r="K27" s="46"/>
    </row>
    <row r="28" spans="2:11" s="119" customFormat="1">
      <c r="B28" s="222" t="s">
        <v>471</v>
      </c>
      <c r="C28" s="294">
        <v>2668368</v>
      </c>
      <c r="D28" s="295">
        <v>2661008</v>
      </c>
      <c r="E28" s="295">
        <v>2801951</v>
      </c>
      <c r="F28" s="409">
        <v>5.2966018892089073E-2</v>
      </c>
      <c r="G28" s="413">
        <v>5.0061685644558818E-2</v>
      </c>
      <c r="H28" s="153"/>
      <c r="I28" s="153"/>
      <c r="J28" s="153"/>
      <c r="K28" s="153"/>
    </row>
    <row r="29" spans="2:11">
      <c r="B29" s="221"/>
      <c r="C29" s="291"/>
      <c r="D29" s="292"/>
      <c r="E29" s="292"/>
      <c r="F29" s="408"/>
      <c r="G29" s="412"/>
      <c r="H29" s="46"/>
      <c r="I29" s="46"/>
      <c r="J29" s="46"/>
      <c r="K29" s="46"/>
    </row>
    <row r="30" spans="2:11" s="119" customFormat="1" ht="15.75" thickBot="1">
      <c r="B30" s="742" t="s">
        <v>531</v>
      </c>
      <c r="C30" s="751">
        <v>16947322</v>
      </c>
      <c r="D30" s="296">
        <v>17552611</v>
      </c>
      <c r="E30" s="296">
        <v>18361481</v>
      </c>
      <c r="F30" s="748">
        <v>4.6082602753516166E-2</v>
      </c>
      <c r="G30" s="745">
        <v>8.3444393161350217E-2</v>
      </c>
      <c r="H30" s="153"/>
      <c r="I30" s="153"/>
      <c r="J30" s="153"/>
      <c r="K30" s="153"/>
    </row>
    <row r="31" spans="2:11" ht="15.75" thickBot="1">
      <c r="B31" s="1518"/>
      <c r="C31" s="239"/>
      <c r="D31" s="239"/>
      <c r="E31" s="239"/>
      <c r="F31" s="239"/>
      <c r="G31" s="239"/>
      <c r="H31" s="46"/>
      <c r="I31" s="46"/>
      <c r="J31" s="46"/>
      <c r="K31" s="46"/>
    </row>
    <row r="32" spans="2:11">
      <c r="B32" s="736"/>
      <c r="C32" s="2253" t="s">
        <v>41</v>
      </c>
      <c r="D32" s="2253"/>
      <c r="E32" s="2253"/>
      <c r="F32" s="2253" t="s">
        <v>42</v>
      </c>
      <c r="G32" s="2345"/>
      <c r="H32" s="2293" t="s">
        <v>60</v>
      </c>
      <c r="I32" s="2294"/>
      <c r="J32" s="1266" t="s">
        <v>42</v>
      </c>
      <c r="K32" s="46"/>
    </row>
    <row r="33" spans="2:11" ht="21" customHeight="1" thickBot="1">
      <c r="B33" s="973"/>
      <c r="C33" s="297" t="s">
        <v>874</v>
      </c>
      <c r="D33" s="298" t="s">
        <v>811</v>
      </c>
      <c r="E33" s="299" t="s">
        <v>875</v>
      </c>
      <c r="F33" s="289" t="s">
        <v>44</v>
      </c>
      <c r="G33" s="290" t="s">
        <v>45</v>
      </c>
      <c r="H33" s="1267" t="s">
        <v>725</v>
      </c>
      <c r="I33" s="1268" t="s">
        <v>726</v>
      </c>
      <c r="J33" s="1269" t="str">
        <f>I33&amp;" / "&amp;H33</f>
        <v>2025 / 2024</v>
      </c>
      <c r="K33" s="46"/>
    </row>
    <row r="34" spans="2:11">
      <c r="B34" s="746" t="s">
        <v>532</v>
      </c>
      <c r="C34" s="752">
        <v>574720</v>
      </c>
      <c r="D34" s="753">
        <v>632469</v>
      </c>
      <c r="E34" s="753">
        <v>661425</v>
      </c>
      <c r="F34" s="489">
        <v>4.5782481038596279E-2</v>
      </c>
      <c r="G34" s="490">
        <v>0.15086476893095768</v>
      </c>
      <c r="H34" s="753">
        <v>2240270</v>
      </c>
      <c r="I34" s="753">
        <v>2477825</v>
      </c>
      <c r="J34" s="1270">
        <v>0.10603855785240168</v>
      </c>
      <c r="K34" s="46"/>
    </row>
    <row r="35" spans="2:11" ht="26.1" customHeight="1">
      <c r="B35" s="238" t="s">
        <v>533</v>
      </c>
      <c r="C35" s="291">
        <v>-141899</v>
      </c>
      <c r="D35" s="292">
        <v>-167975</v>
      </c>
      <c r="E35" s="292">
        <v>-158622</v>
      </c>
      <c r="F35" s="408">
        <v>-5.5680904896561967E-2</v>
      </c>
      <c r="G35" s="412">
        <v>0.11785142953791072</v>
      </c>
      <c r="H35" s="292">
        <v>-727833</v>
      </c>
      <c r="I35" s="292">
        <v>-654550</v>
      </c>
      <c r="J35" s="1271">
        <v>-0.10068655859242437</v>
      </c>
      <c r="K35" s="46"/>
    </row>
    <row r="36" spans="2:11" s="119" customFormat="1">
      <c r="B36" s="234" t="s">
        <v>534</v>
      </c>
      <c r="C36" s="294">
        <v>432821</v>
      </c>
      <c r="D36" s="295">
        <v>464494</v>
      </c>
      <c r="E36" s="295">
        <v>502803</v>
      </c>
      <c r="F36" s="409">
        <v>8.2474692891619794E-2</v>
      </c>
      <c r="G36" s="413">
        <v>0.16168808814729418</v>
      </c>
      <c r="H36" s="295">
        <v>1512437</v>
      </c>
      <c r="I36" s="295">
        <v>1823275</v>
      </c>
      <c r="J36" s="1272">
        <v>0.20552128782884838</v>
      </c>
      <c r="K36" s="153"/>
    </row>
    <row r="37" spans="2:11">
      <c r="B37" s="141" t="s">
        <v>535</v>
      </c>
      <c r="C37" s="291">
        <v>32748</v>
      </c>
      <c r="D37" s="292">
        <v>34834</v>
      </c>
      <c r="E37" s="292">
        <v>37707</v>
      </c>
      <c r="F37" s="408">
        <v>8.2476890394442171E-2</v>
      </c>
      <c r="G37" s="412">
        <v>0.15142909490655909</v>
      </c>
      <c r="H37" s="292">
        <v>130695</v>
      </c>
      <c r="I37" s="292">
        <v>142848</v>
      </c>
      <c r="J37" s="1271">
        <v>9.2987489957534697E-2</v>
      </c>
      <c r="K37" s="46"/>
    </row>
    <row r="38" spans="2:11">
      <c r="B38" s="141" t="s">
        <v>67</v>
      </c>
      <c r="C38" s="291">
        <v>-312016</v>
      </c>
      <c r="D38" s="292">
        <v>-335075</v>
      </c>
      <c r="E38" s="292">
        <v>-352558</v>
      </c>
      <c r="F38" s="408">
        <v>5.2176378422741143E-2</v>
      </c>
      <c r="G38" s="412">
        <v>0.12993564432593208</v>
      </c>
      <c r="H38" s="292">
        <v>-1246390</v>
      </c>
      <c r="I38" s="292">
        <v>-1351369</v>
      </c>
      <c r="J38" s="1271">
        <v>8.4226445975978725E-2</v>
      </c>
      <c r="K38" s="46"/>
    </row>
    <row r="39" spans="2:11" ht="19.149999999999999" customHeight="1">
      <c r="B39" s="141" t="s">
        <v>536</v>
      </c>
      <c r="C39" s="291">
        <v>-466</v>
      </c>
      <c r="D39" s="292">
        <v>54</v>
      </c>
      <c r="E39" s="292">
        <v>-101</v>
      </c>
      <c r="F39" s="408">
        <v>-2.8703703703703702</v>
      </c>
      <c r="G39" s="412">
        <v>-0.78326180257510725</v>
      </c>
      <c r="H39" s="292">
        <v>-1860</v>
      </c>
      <c r="I39" s="292">
        <v>-875</v>
      </c>
      <c r="J39" s="1271">
        <v>-0.52956989247311825</v>
      </c>
      <c r="K39" s="46"/>
    </row>
    <row r="40" spans="2:11">
      <c r="B40" s="141" t="s">
        <v>68</v>
      </c>
      <c r="C40" s="291">
        <v>-36098</v>
      </c>
      <c r="D40" s="292">
        <v>-42430</v>
      </c>
      <c r="E40" s="292">
        <v>-51339</v>
      </c>
      <c r="F40" s="408">
        <v>0.20996936130096633</v>
      </c>
      <c r="G40" s="412">
        <v>0.422211756884038</v>
      </c>
      <c r="H40" s="292">
        <v>-85782</v>
      </c>
      <c r="I40" s="292">
        <v>-158561</v>
      </c>
      <c r="J40" s="1271">
        <v>0.8484180830477257</v>
      </c>
      <c r="K40" s="46"/>
    </row>
    <row r="41" spans="2:11" s="119" customFormat="1" ht="15.75" thickBot="1">
      <c r="B41" s="747" t="s">
        <v>438</v>
      </c>
      <c r="C41" s="751">
        <v>116989</v>
      </c>
      <c r="D41" s="296">
        <v>121877</v>
      </c>
      <c r="E41" s="296">
        <v>136512</v>
      </c>
      <c r="F41" s="748">
        <v>0.12008008073713672</v>
      </c>
      <c r="G41" s="745">
        <v>0.16687893733598891</v>
      </c>
      <c r="H41" s="296">
        <v>309100</v>
      </c>
      <c r="I41" s="296">
        <v>455318</v>
      </c>
      <c r="J41" s="1273">
        <v>0.47304432222581694</v>
      </c>
      <c r="K41" s="153"/>
    </row>
    <row r="42" spans="2:11">
      <c r="B42" s="196"/>
      <c r="C42" s="242"/>
      <c r="D42" s="242"/>
      <c r="E42" s="242"/>
      <c r="F42" s="243"/>
      <c r="G42" s="243"/>
      <c r="H42" s="46"/>
      <c r="I42" s="46"/>
      <c r="J42" s="46"/>
      <c r="K42" s="46"/>
    </row>
    <row r="43" spans="2:11" ht="15.75" thickBot="1">
      <c r="B43" s="196"/>
      <c r="C43" s="242"/>
      <c r="D43" s="242"/>
      <c r="E43" s="242"/>
      <c r="F43" s="243"/>
      <c r="G43" s="243"/>
      <c r="H43" s="46"/>
      <c r="I43" s="46"/>
      <c r="J43" s="46"/>
      <c r="K43" s="46"/>
    </row>
    <row r="44" spans="2:11">
      <c r="B44" s="736"/>
      <c r="C44" s="2253" t="s">
        <v>41</v>
      </c>
      <c r="D44" s="2253"/>
      <c r="E44" s="2253"/>
      <c r="F44" s="2253" t="s">
        <v>563</v>
      </c>
      <c r="G44" s="2345"/>
      <c r="H44" s="2293" t="s">
        <v>60</v>
      </c>
      <c r="I44" s="2294"/>
      <c r="J44" s="1266" t="s">
        <v>563</v>
      </c>
      <c r="K44" s="46"/>
    </row>
    <row r="45" spans="2:11" ht="18" customHeight="1" thickBot="1">
      <c r="B45" s="240"/>
      <c r="C45" s="297" t="s">
        <v>874</v>
      </c>
      <c r="D45" s="298" t="s">
        <v>811</v>
      </c>
      <c r="E45" s="299" t="s">
        <v>875</v>
      </c>
      <c r="F45" s="645" t="s">
        <v>44</v>
      </c>
      <c r="G45" s="646" t="s">
        <v>45</v>
      </c>
      <c r="H45" s="1267" t="str">
        <f>+H33</f>
        <v>2024</v>
      </c>
      <c r="I45" s="1268" t="str">
        <f>+I33</f>
        <v>2025</v>
      </c>
      <c r="J45" s="1290" t="str">
        <f>I45&amp;" / "&amp;H45</f>
        <v>2025 / 2024</v>
      </c>
      <c r="K45" s="46"/>
    </row>
    <row r="46" spans="2:11">
      <c r="B46" s="749" t="s">
        <v>542</v>
      </c>
      <c r="C46" s="1170">
        <v>0.52230861818737262</v>
      </c>
      <c r="D46" s="1171">
        <v>0.49444525064645306</v>
      </c>
      <c r="E46" s="1365">
        <v>0.49587579057103826</v>
      </c>
      <c r="F46" s="1102" t="str">
        <f>+ROUND((E46-D46)*10^4,0)&amp;" pbs"</f>
        <v>14 pbs</v>
      </c>
      <c r="G46" s="1103" t="str">
        <f>+ROUND((E46-C46)*10^4,0)&amp;" pbs"</f>
        <v>-264 pbs</v>
      </c>
      <c r="H46" s="1365">
        <v>0.52670703368389438</v>
      </c>
      <c r="I46" s="1365">
        <v>0.50906668188171067</v>
      </c>
      <c r="J46" s="1589" t="str">
        <f>+ROUND((I46-H46)*10^4,0)&amp;" pbs"</f>
        <v>-176 pbs</v>
      </c>
      <c r="K46" s="46"/>
    </row>
    <row r="47" spans="2:11">
      <c r="B47" s="44" t="s">
        <v>33</v>
      </c>
      <c r="C47" s="1172">
        <v>0.17294101766009762</v>
      </c>
      <c r="D47" s="1173">
        <v>0.18765644031961562</v>
      </c>
      <c r="E47" s="1173">
        <v>0.19990924332399346</v>
      </c>
      <c r="F47" s="301" t="str">
        <f t="shared" ref="F47:F53" si="0">+ROUND((E47-D47)*10^4,0)&amp;" pbs"</f>
        <v>123 pbs</v>
      </c>
      <c r="G47" s="416" t="str">
        <f t="shared" ref="G47:G53" si="1">+ROUND((E47-C47)*10^4,0)&amp;" pbs"</f>
        <v>270 pbs</v>
      </c>
      <c r="H47" s="1173">
        <v>0.10912639222953653</v>
      </c>
      <c r="I47" s="1173">
        <v>0.16646853272210219</v>
      </c>
      <c r="J47" s="1278" t="str">
        <f t="shared" ref="J47:J48" si="2">+ROUND((I47-H47)*10^4,0)&amp;" pbs"</f>
        <v>573 pbs</v>
      </c>
      <c r="K47" s="46"/>
    </row>
    <row r="48" spans="2:11" ht="15.75" thickBot="1">
      <c r="B48" s="44" t="s">
        <v>543</v>
      </c>
      <c r="C48" s="1172">
        <v>0.16433499851717107</v>
      </c>
      <c r="D48" s="1173">
        <v>0.17795002353561901</v>
      </c>
      <c r="E48" s="1173">
        <v>0.19004987627823741</v>
      </c>
      <c r="F48" s="301" t="str">
        <f t="shared" si="0"/>
        <v>121 pbs</v>
      </c>
      <c r="G48" s="416" t="str">
        <f t="shared" si="1"/>
        <v>257 pbs</v>
      </c>
      <c r="H48" s="1366">
        <v>0.1039271612745462</v>
      </c>
      <c r="I48" s="1366">
        <v>0.1582689396471825</v>
      </c>
      <c r="J48" s="1279" t="str">
        <f t="shared" si="2"/>
        <v>543 pbs</v>
      </c>
      <c r="K48" s="46"/>
    </row>
    <row r="49" spans="2:11">
      <c r="B49" s="230" t="s">
        <v>538</v>
      </c>
      <c r="C49" s="1172">
        <v>1.1065559927229975</v>
      </c>
      <c r="D49" s="1173">
        <v>1.2016933638653917</v>
      </c>
      <c r="E49" s="1173">
        <v>1.2270947024823304</v>
      </c>
      <c r="F49" s="301" t="str">
        <f t="shared" si="0"/>
        <v>254 pbs</v>
      </c>
      <c r="G49" s="416" t="str">
        <f t="shared" si="1"/>
        <v>1205 pbs</v>
      </c>
      <c r="H49" s="46"/>
      <c r="I49" s="46"/>
      <c r="J49" s="46"/>
      <c r="K49" s="46"/>
    </row>
    <row r="50" spans="2:11">
      <c r="B50" s="141" t="s">
        <v>504</v>
      </c>
      <c r="C50" s="1172">
        <v>6.5538180649653471E-2</v>
      </c>
      <c r="D50" s="1173">
        <v>4.6947599301641676E-2</v>
      </c>
      <c r="E50" s="1173">
        <v>4.3020784630112247E-2</v>
      </c>
      <c r="F50" s="301" t="str">
        <f t="shared" si="0"/>
        <v>-39 pbs</v>
      </c>
      <c r="G50" s="416" t="str">
        <f t="shared" si="1"/>
        <v>-225 pbs</v>
      </c>
      <c r="H50" s="46"/>
      <c r="I50" s="46"/>
      <c r="J50" s="46"/>
      <c r="K50" s="46"/>
    </row>
    <row r="51" spans="2:11">
      <c r="B51" s="141" t="s">
        <v>505</v>
      </c>
      <c r="C51" s="1172">
        <v>7.4273576208715442E-2</v>
      </c>
      <c r="D51" s="1173">
        <v>5.6970235469907426E-2</v>
      </c>
      <c r="E51" s="1173">
        <v>5.2702366430872651E-2</v>
      </c>
      <c r="F51" s="301" t="str">
        <f t="shared" si="0"/>
        <v>-43 pbs</v>
      </c>
      <c r="G51" s="416" t="str">
        <f t="shared" si="1"/>
        <v>-216 pbs</v>
      </c>
      <c r="H51" s="46"/>
      <c r="I51" s="46"/>
      <c r="J51" s="46"/>
      <c r="K51" s="46"/>
    </row>
    <row r="52" spans="2:11">
      <c r="B52" s="141" t="s">
        <v>506</v>
      </c>
      <c r="C52" s="1172">
        <v>1.1528050834462613</v>
      </c>
      <c r="D52" s="1173">
        <v>1.4679100678411046</v>
      </c>
      <c r="E52" s="1173">
        <v>1.556814551740985</v>
      </c>
      <c r="F52" s="301" t="str">
        <f t="shared" si="0"/>
        <v>889 pbs</v>
      </c>
      <c r="G52" s="416" t="str">
        <f t="shared" si="1"/>
        <v>4040 pbs</v>
      </c>
      <c r="H52" s="46"/>
      <c r="I52" s="46"/>
      <c r="J52" s="46"/>
      <c r="K52" s="46"/>
    </row>
    <row r="53" spans="2:11" ht="15.75" thickBot="1">
      <c r="B53" s="141" t="s">
        <v>507</v>
      </c>
      <c r="C53" s="1172">
        <v>1.017222431843458</v>
      </c>
      <c r="D53" s="1173">
        <v>1.2096641888070083</v>
      </c>
      <c r="E53" s="1173">
        <v>1.270823078263901</v>
      </c>
      <c r="F53" s="1367" t="str">
        <f t="shared" si="0"/>
        <v>612 pbs</v>
      </c>
      <c r="G53" s="1368" t="str">
        <f t="shared" si="1"/>
        <v>2536 pbs</v>
      </c>
      <c r="H53" s="229"/>
      <c r="I53" s="46"/>
      <c r="J53" s="46"/>
      <c r="K53" s="46"/>
    </row>
    <row r="54" spans="2:11">
      <c r="B54" s="746" t="s">
        <v>544</v>
      </c>
      <c r="C54" s="752">
        <v>283</v>
      </c>
      <c r="D54" s="753">
        <v>282</v>
      </c>
      <c r="E54" s="780">
        <v>280</v>
      </c>
      <c r="F54" s="1423">
        <v>-2</v>
      </c>
      <c r="G54" s="1424">
        <v>-3</v>
      </c>
      <c r="H54" s="241"/>
      <c r="I54" s="46"/>
      <c r="J54" s="46"/>
      <c r="K54" s="46"/>
    </row>
    <row r="55" spans="2:11" ht="15.75" thickBot="1">
      <c r="B55" s="627" t="s">
        <v>85</v>
      </c>
      <c r="C55" s="716">
        <v>9950</v>
      </c>
      <c r="D55" s="781">
        <v>9569</v>
      </c>
      <c r="E55" s="719">
        <v>9485</v>
      </c>
      <c r="F55" s="1425">
        <v>-84</v>
      </c>
      <c r="G55" s="1426">
        <v>-465</v>
      </c>
      <c r="H55" s="46"/>
      <c r="I55" s="46"/>
      <c r="J55" s="46"/>
      <c r="K55" s="46"/>
    </row>
    <row r="56" spans="2:11">
      <c r="B56" s="145"/>
      <c r="C56" s="145"/>
      <c r="D56" s="145"/>
      <c r="E56" s="145"/>
      <c r="F56" s="235"/>
      <c r="G56" s="235"/>
      <c r="H56" s="46"/>
      <c r="I56" s="46"/>
      <c r="J56" s="46"/>
      <c r="K56" s="46"/>
    </row>
    <row r="57" spans="2:11">
      <c r="B57" s="1715" t="s">
        <v>887</v>
      </c>
      <c r="C57" s="1598"/>
      <c r="D57" s="1598"/>
      <c r="E57" s="1598"/>
      <c r="F57" s="1599"/>
      <c r="G57" s="1599"/>
    </row>
    <row r="58" spans="2:11">
      <c r="C58" s="1598"/>
      <c r="D58" s="1598"/>
      <c r="E58" s="1598"/>
      <c r="F58" s="1599"/>
      <c r="G58" s="1599"/>
    </row>
  </sheetData>
  <mergeCells count="9">
    <mergeCell ref="H32:I32"/>
    <mergeCell ref="H44:I44"/>
    <mergeCell ref="C44:E44"/>
    <mergeCell ref="F44:G44"/>
    <mergeCell ref="B3:G4"/>
    <mergeCell ref="C32:E32"/>
    <mergeCell ref="F32:G32"/>
    <mergeCell ref="C6:E6"/>
    <mergeCell ref="F6:G6"/>
  </mergeCells>
  <hyperlinks>
    <hyperlink ref="A1" location="'Anexos &gt;&gt;'!A1" display="Volver al índice anexos" xr:uid="{EEBA080C-4388-4F17-BA35-5CA90AA37820}"/>
  </hyperlinks>
  <pageMargins left="0.7" right="0.7" top="0.75" bottom="0.75" header="0.3" footer="0.3"/>
  <pageSetup orientation="portrait" r:id="rId1"/>
  <headerFooter>
    <oddFooter>&amp;C_x000D_&amp;1#&amp;"Calibri"&amp;8&amp;K0000FF Datos elaborados por BCP para uso Interno</oddFooter>
  </headerFooter>
  <ignoredErrors>
    <ignoredError sqref="H44:I44 J33 J45 H45:I45 F56:G56" unlockedFormula="1"/>
    <ignoredError sqref="H33:I3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L66"/>
  <sheetViews>
    <sheetView showGridLines="0" zoomScale="73" zoomScaleNormal="73" workbookViewId="0"/>
  </sheetViews>
  <sheetFormatPr baseColWidth="10" defaultColWidth="11.42578125" defaultRowHeight="15"/>
  <cols>
    <col min="1" max="1" width="11.42578125" style="77"/>
    <col min="2" max="2" width="60.28515625" style="77" bestFit="1" customWidth="1"/>
    <col min="3" max="9" width="12.28515625" style="77" customWidth="1"/>
    <col min="10" max="10" width="20.42578125" style="77" bestFit="1" customWidth="1"/>
    <col min="11" max="39" width="11.5703125" style="77" bestFit="1" customWidth="1"/>
    <col min="40" max="40" width="14" style="77" bestFit="1" customWidth="1"/>
    <col min="41" max="16384" width="11.42578125" style="77"/>
  </cols>
  <sheetData>
    <row r="1" spans="1:8">
      <c r="A1" s="132" t="s">
        <v>902</v>
      </c>
    </row>
    <row r="3" spans="1:8">
      <c r="C3" s="2233" t="s">
        <v>545</v>
      </c>
      <c r="D3" s="2233"/>
      <c r="E3" s="2233"/>
    </row>
    <row r="4" spans="1:8">
      <c r="C4" s="2233" t="s">
        <v>397</v>
      </c>
      <c r="D4" s="2233"/>
      <c r="E4" s="2233"/>
    </row>
    <row r="5" spans="1:8" ht="14.65" customHeight="1" thickBot="1">
      <c r="B5" s="46"/>
      <c r="C5" s="46"/>
      <c r="D5" s="46"/>
      <c r="E5" s="46"/>
      <c r="F5" s="46"/>
      <c r="G5" s="46"/>
      <c r="H5" s="46"/>
    </row>
    <row r="6" spans="1:8" ht="14.65" customHeight="1">
      <c r="B6" s="555"/>
      <c r="C6" s="2253" t="s">
        <v>122</v>
      </c>
      <c r="D6" s="2253"/>
      <c r="E6" s="2253"/>
      <c r="F6" s="2346" t="s">
        <v>546</v>
      </c>
      <c r="G6" s="2347"/>
      <c r="H6" s="46"/>
    </row>
    <row r="7" spans="1:8" ht="15" customHeight="1" thickBot="1">
      <c r="B7" s="974"/>
      <c r="C7" s="876" t="s">
        <v>876</v>
      </c>
      <c r="D7" s="877" t="s">
        <v>809</v>
      </c>
      <c r="E7" s="878" t="s">
        <v>877</v>
      </c>
      <c r="F7" s="310" t="s">
        <v>44</v>
      </c>
      <c r="G7" s="311" t="s">
        <v>45</v>
      </c>
      <c r="H7" s="46"/>
    </row>
    <row r="8" spans="1:8" s="119" customFormat="1" ht="14.65" customHeight="1">
      <c r="B8" s="1747" t="s">
        <v>462</v>
      </c>
      <c r="C8" s="788">
        <v>123278</v>
      </c>
      <c r="D8" s="789">
        <v>52644</v>
      </c>
      <c r="E8" s="773">
        <v>126874</v>
      </c>
      <c r="F8" s="1748">
        <v>1.4100372312134337</v>
      </c>
      <c r="G8" s="1749">
        <v>2.9169843767744341E-2</v>
      </c>
      <c r="H8" s="153"/>
    </row>
    <row r="9" spans="1:8" ht="14.65" customHeight="1">
      <c r="B9" s="1750" t="s">
        <v>399</v>
      </c>
      <c r="C9" s="291">
        <v>3779</v>
      </c>
      <c r="D9" s="292">
        <v>3595</v>
      </c>
      <c r="E9" s="293">
        <v>1458</v>
      </c>
      <c r="F9" s="526">
        <v>-0.59443671766342143</v>
      </c>
      <c r="G9" s="558">
        <v>-0.61418364646731938</v>
      </c>
      <c r="H9" s="46"/>
    </row>
    <row r="10" spans="1:8" s="119" customFormat="1" ht="14.65" customHeight="1">
      <c r="A10" s="77"/>
      <c r="B10" s="1750" t="s">
        <v>400</v>
      </c>
      <c r="C10" s="291">
        <v>119499</v>
      </c>
      <c r="D10" s="292">
        <v>49049</v>
      </c>
      <c r="E10" s="293">
        <v>125416</v>
      </c>
      <c r="F10" s="556">
        <v>1.5569532508308019</v>
      </c>
      <c r="G10" s="558">
        <v>4.9515058703420101E-2</v>
      </c>
      <c r="H10" s="46"/>
    </row>
    <row r="11" spans="1:8" ht="14.65" customHeight="1">
      <c r="B11" s="1750" t="s">
        <v>404</v>
      </c>
      <c r="C11" s="291">
        <v>306759</v>
      </c>
      <c r="D11" s="292">
        <v>371402</v>
      </c>
      <c r="E11" s="293">
        <v>335803</v>
      </c>
      <c r="F11" s="556">
        <v>-9.5850318522786582E-2</v>
      </c>
      <c r="G11" s="558">
        <v>9.4680188682320754E-2</v>
      </c>
      <c r="H11" s="46"/>
    </row>
    <row r="12" spans="1:8" ht="14.65" customHeight="1">
      <c r="B12" s="1750" t="s">
        <v>165</v>
      </c>
      <c r="C12" s="291">
        <v>1218</v>
      </c>
      <c r="D12" s="292">
        <v>1729</v>
      </c>
      <c r="E12" s="293">
        <v>1543</v>
      </c>
      <c r="F12" s="556">
        <v>-0.10757663389242333</v>
      </c>
      <c r="G12" s="558">
        <v>0.2668308702791462</v>
      </c>
      <c r="H12" s="46"/>
    </row>
    <row r="13" spans="1:8" s="119" customFormat="1" ht="14.65" customHeight="1">
      <c r="A13" s="77"/>
      <c r="B13" s="1751" t="s">
        <v>418</v>
      </c>
      <c r="C13" s="291">
        <v>7347</v>
      </c>
      <c r="D13" s="292">
        <v>6084</v>
      </c>
      <c r="E13" s="293">
        <v>5484</v>
      </c>
      <c r="F13" s="556">
        <v>-9.8619329388560106E-2</v>
      </c>
      <c r="G13" s="558">
        <v>-0.25357288689260926</v>
      </c>
      <c r="H13" s="46"/>
    </row>
    <row r="14" spans="1:8">
      <c r="B14" s="1751" t="s">
        <v>547</v>
      </c>
      <c r="C14" s="291">
        <v>219369</v>
      </c>
      <c r="D14" s="292">
        <v>214975</v>
      </c>
      <c r="E14" s="293">
        <v>214805</v>
      </c>
      <c r="F14" s="556">
        <v>-7.9078962670076081E-4</v>
      </c>
      <c r="G14" s="558">
        <v>-2.0805127433684789E-2</v>
      </c>
      <c r="H14" s="46"/>
    </row>
    <row r="15" spans="1:8" s="119" customFormat="1" ht="14.65" customHeight="1">
      <c r="A15" s="77"/>
      <c r="B15" s="1752" t="s">
        <v>466</v>
      </c>
      <c r="C15" s="294">
        <v>657971</v>
      </c>
      <c r="D15" s="295">
        <v>646834</v>
      </c>
      <c r="E15" s="773">
        <v>684509</v>
      </c>
      <c r="F15" s="557">
        <v>5.8245237572545738E-2</v>
      </c>
      <c r="G15" s="559">
        <v>4.0333084588834556E-2</v>
      </c>
      <c r="H15" s="46"/>
    </row>
    <row r="16" spans="1:8" s="119" customFormat="1" ht="14.65" customHeight="1">
      <c r="A16" s="77"/>
      <c r="B16" s="1750" t="s">
        <v>155</v>
      </c>
      <c r="C16" s="291">
        <v>22</v>
      </c>
      <c r="D16" s="292">
        <v>4</v>
      </c>
      <c r="E16" s="293">
        <v>39</v>
      </c>
      <c r="F16" s="556" t="s">
        <v>906</v>
      </c>
      <c r="G16" s="558">
        <v>0.77272727272727271</v>
      </c>
      <c r="H16" s="46"/>
    </row>
    <row r="17" spans="2:12">
      <c r="B17" s="1750" t="s">
        <v>548</v>
      </c>
      <c r="C17" s="291">
        <v>3723</v>
      </c>
      <c r="D17" s="292">
        <v>2886</v>
      </c>
      <c r="E17" s="293">
        <v>2373</v>
      </c>
      <c r="F17" s="556">
        <v>-0.17775467775467779</v>
      </c>
      <c r="G17" s="558">
        <v>-0.36261079774375504</v>
      </c>
      <c r="H17" s="46"/>
    </row>
    <row r="18" spans="2:12">
      <c r="B18" s="1750" t="s">
        <v>549</v>
      </c>
      <c r="C18" s="291">
        <v>178674</v>
      </c>
      <c r="D18" s="292">
        <v>165759</v>
      </c>
      <c r="E18" s="293">
        <v>228823</v>
      </c>
      <c r="F18" s="556">
        <v>0.3804559631754536</v>
      </c>
      <c r="G18" s="558">
        <v>0.28067318132464703</v>
      </c>
      <c r="H18" s="46"/>
    </row>
    <row r="19" spans="2:12">
      <c r="B19" s="1752" t="s">
        <v>443</v>
      </c>
      <c r="C19" s="294">
        <v>182419</v>
      </c>
      <c r="D19" s="295">
        <v>168649</v>
      </c>
      <c r="E19" s="773">
        <v>231235</v>
      </c>
      <c r="F19" s="557">
        <v>0.3711021114859856</v>
      </c>
      <c r="G19" s="559">
        <v>0.26760370356158081</v>
      </c>
      <c r="H19" s="46"/>
    </row>
    <row r="20" spans="2:12">
      <c r="B20" s="1753"/>
      <c r="C20" s="291"/>
      <c r="D20" s="292"/>
      <c r="E20" s="293"/>
      <c r="F20" s="556"/>
      <c r="G20" s="558"/>
      <c r="H20" s="46"/>
    </row>
    <row r="21" spans="2:12" ht="14.65" customHeight="1">
      <c r="B21" s="1750" t="s">
        <v>296</v>
      </c>
      <c r="C21" s="291">
        <v>40505</v>
      </c>
      <c r="D21" s="292">
        <v>40505</v>
      </c>
      <c r="E21" s="293">
        <v>40505</v>
      </c>
      <c r="F21" s="556">
        <v>0</v>
      </c>
      <c r="G21" s="558">
        <v>0</v>
      </c>
      <c r="H21" s="46"/>
    </row>
    <row r="22" spans="2:12">
      <c r="B22" s="1750" t="s">
        <v>329</v>
      </c>
      <c r="C22" s="291">
        <v>20243</v>
      </c>
      <c r="D22" s="292">
        <v>20243</v>
      </c>
      <c r="E22" s="293">
        <v>20243</v>
      </c>
      <c r="F22" s="556">
        <v>0</v>
      </c>
      <c r="G22" s="558">
        <v>0</v>
      </c>
      <c r="H22" s="46"/>
      <c r="I22" s="1594"/>
    </row>
    <row r="23" spans="2:12">
      <c r="B23" s="1750" t="s">
        <v>448</v>
      </c>
      <c r="C23" s="291">
        <v>459</v>
      </c>
      <c r="D23" s="292">
        <v>909</v>
      </c>
      <c r="E23" s="293">
        <v>924</v>
      </c>
      <c r="F23" s="556">
        <v>1.650165016501659E-2</v>
      </c>
      <c r="G23" s="558">
        <v>1.0130718954248366</v>
      </c>
      <c r="H23" s="46"/>
      <c r="I23" s="1594"/>
    </row>
    <row r="24" spans="2:12">
      <c r="B24" s="1750"/>
      <c r="C24" s="291"/>
      <c r="D24" s="292"/>
      <c r="E24" s="293"/>
      <c r="F24" s="556"/>
      <c r="G24" s="558"/>
      <c r="H24" s="46"/>
      <c r="I24" s="1594"/>
    </row>
    <row r="25" spans="2:12" ht="14.65" customHeight="1">
      <c r="B25" s="1753" t="s">
        <v>449</v>
      </c>
      <c r="C25" s="291">
        <v>281419</v>
      </c>
      <c r="D25" s="292">
        <v>304309</v>
      </c>
      <c r="E25" s="293">
        <v>245059</v>
      </c>
      <c r="F25" s="556">
        <v>-0.19470341002073555</v>
      </c>
      <c r="G25" s="558">
        <v>-0.12920236373521332</v>
      </c>
      <c r="H25" s="46"/>
      <c r="I25" s="1594"/>
    </row>
    <row r="26" spans="2:12">
      <c r="B26" s="1753" t="s">
        <v>550</v>
      </c>
      <c r="C26" s="291">
        <v>132926</v>
      </c>
      <c r="D26" s="292">
        <v>112219</v>
      </c>
      <c r="E26" s="293">
        <v>146543</v>
      </c>
      <c r="F26" s="556">
        <v>0.30586620803963682</v>
      </c>
      <c r="G26" s="558">
        <v>0.10244045559183301</v>
      </c>
      <c r="H26" s="46"/>
      <c r="I26" s="1594"/>
    </row>
    <row r="27" spans="2:12" ht="15.75" thickBot="1">
      <c r="B27" s="1754" t="s">
        <v>551</v>
      </c>
      <c r="C27" s="751">
        <v>657971</v>
      </c>
      <c r="D27" s="786">
        <v>646834</v>
      </c>
      <c r="E27" s="787">
        <v>684509</v>
      </c>
      <c r="F27" s="754">
        <v>5.8245237572545738E-2</v>
      </c>
      <c r="G27" s="755">
        <v>4.0333084588834556E-2</v>
      </c>
      <c r="H27" s="46"/>
      <c r="I27" s="1594"/>
    </row>
    <row r="28" spans="2:12" ht="30" customHeight="1">
      <c r="C28" s="2350" t="s">
        <v>552</v>
      </c>
      <c r="D28" s="2350"/>
      <c r="E28" s="2350"/>
    </row>
    <row r="29" spans="2:12">
      <c r="C29" s="2233" t="s">
        <v>397</v>
      </c>
      <c r="D29" s="2233"/>
      <c r="E29" s="2233"/>
    </row>
    <row r="30" spans="2:12" ht="15.75" thickBot="1"/>
    <row r="31" spans="2:12">
      <c r="B31" s="555"/>
      <c r="C31" s="2348" t="s">
        <v>41</v>
      </c>
      <c r="D31" s="2348"/>
      <c r="E31" s="2349"/>
      <c r="F31" s="2132" t="s">
        <v>42</v>
      </c>
      <c r="G31" s="2134"/>
      <c r="H31" s="2340" t="s">
        <v>43</v>
      </c>
      <c r="I31" s="2341"/>
      <c r="J31" s="1280" t="s">
        <v>42</v>
      </c>
      <c r="K31" s="46"/>
      <c r="L31" s="46"/>
    </row>
    <row r="32" spans="2:12" ht="15.75" thickBot="1">
      <c r="B32" s="974"/>
      <c r="C32" s="297" t="s">
        <v>874</v>
      </c>
      <c r="D32" s="298" t="s">
        <v>811</v>
      </c>
      <c r="E32" s="299" t="s">
        <v>875</v>
      </c>
      <c r="F32" s="879" t="s">
        <v>44</v>
      </c>
      <c r="G32" s="597" t="s">
        <v>45</v>
      </c>
      <c r="H32" s="1281" t="s">
        <v>725</v>
      </c>
      <c r="I32" s="1282" t="s">
        <v>726</v>
      </c>
      <c r="J32" s="1283" t="str">
        <f>+I32&amp;" / "&amp;H32</f>
        <v>2025 / 2024</v>
      </c>
      <c r="K32" s="46"/>
      <c r="L32" s="46"/>
    </row>
    <row r="33" spans="2:12">
      <c r="B33" s="1755" t="s">
        <v>553</v>
      </c>
      <c r="C33" s="752">
        <v>1786</v>
      </c>
      <c r="D33" s="753">
        <v>432</v>
      </c>
      <c r="E33" s="780">
        <v>1207</v>
      </c>
      <c r="F33" s="556">
        <v>1.7939814814814814</v>
      </c>
      <c r="G33" s="558">
        <v>-0.32418812989921608</v>
      </c>
      <c r="H33" s="753">
        <v>5678</v>
      </c>
      <c r="I33" s="780">
        <v>3677</v>
      </c>
      <c r="J33" s="1756">
        <v>-0.35241282141599151</v>
      </c>
      <c r="K33" s="46"/>
      <c r="L33" s="46"/>
    </row>
    <row r="34" spans="2:12">
      <c r="B34" s="1753" t="s">
        <v>554</v>
      </c>
      <c r="C34" s="291">
        <v>-1782</v>
      </c>
      <c r="D34" s="292">
        <v>-910</v>
      </c>
      <c r="E34" s="293">
        <v>-895</v>
      </c>
      <c r="F34" s="556">
        <v>-1.6483516483516536E-2</v>
      </c>
      <c r="G34" s="558">
        <v>-0.49775533108866443</v>
      </c>
      <c r="H34" s="292">
        <v>-4083</v>
      </c>
      <c r="I34" s="293">
        <v>-2776</v>
      </c>
      <c r="J34" s="1284">
        <v>-0.32010776389909379</v>
      </c>
      <c r="K34" s="46"/>
      <c r="L34" s="46"/>
    </row>
    <row r="35" spans="2:12">
      <c r="B35" s="1752" t="s">
        <v>555</v>
      </c>
      <c r="C35" s="294">
        <v>4</v>
      </c>
      <c r="D35" s="295">
        <v>-478</v>
      </c>
      <c r="E35" s="773">
        <v>312</v>
      </c>
      <c r="F35" s="557">
        <v>-1.6527196652719667</v>
      </c>
      <c r="G35" s="559" t="s">
        <v>906</v>
      </c>
      <c r="H35" s="295">
        <v>1595</v>
      </c>
      <c r="I35" s="773">
        <v>901</v>
      </c>
      <c r="J35" s="1285">
        <v>-0.43510971786833852</v>
      </c>
      <c r="K35" s="46"/>
      <c r="L35" s="46"/>
    </row>
    <row r="36" spans="2:12">
      <c r="B36" s="1753" t="s">
        <v>238</v>
      </c>
      <c r="C36" s="291">
        <v>88102</v>
      </c>
      <c r="D36" s="292">
        <v>95006</v>
      </c>
      <c r="E36" s="293">
        <v>97023</v>
      </c>
      <c r="F36" s="556">
        <v>2.1230238090225839E-2</v>
      </c>
      <c r="G36" s="558">
        <v>0.10125763319788428</v>
      </c>
      <c r="H36" s="292">
        <v>372480</v>
      </c>
      <c r="I36" s="293">
        <v>383334</v>
      </c>
      <c r="J36" s="1284">
        <v>2.9139819587628901E-2</v>
      </c>
      <c r="K36" s="153"/>
      <c r="L36" s="46"/>
    </row>
    <row r="37" spans="2:12">
      <c r="B37" s="1753" t="s">
        <v>556</v>
      </c>
      <c r="C37" s="291">
        <v>-2115</v>
      </c>
      <c r="D37" s="292">
        <v>19532</v>
      </c>
      <c r="E37" s="293">
        <v>10733</v>
      </c>
      <c r="F37" s="556">
        <v>-0.45049150112635672</v>
      </c>
      <c r="G37" s="558" t="s">
        <v>906</v>
      </c>
      <c r="H37" s="292">
        <v>10528</v>
      </c>
      <c r="I37" s="293">
        <v>31503</v>
      </c>
      <c r="J37" s="1284">
        <v>1.9923062310030395</v>
      </c>
      <c r="K37" s="46"/>
      <c r="L37" s="46"/>
    </row>
    <row r="38" spans="2:12">
      <c r="B38" s="1753" t="s">
        <v>557</v>
      </c>
      <c r="C38" s="291">
        <v>-32</v>
      </c>
      <c r="D38" s="292">
        <v>226</v>
      </c>
      <c r="E38" s="293">
        <v>398</v>
      </c>
      <c r="F38" s="556">
        <v>0.76106194690265494</v>
      </c>
      <c r="G38" s="558" t="s">
        <v>906</v>
      </c>
      <c r="H38" s="292">
        <v>-530</v>
      </c>
      <c r="I38" s="293">
        <v>1076</v>
      </c>
      <c r="J38" s="1284">
        <v>-3.030188679245283</v>
      </c>
      <c r="K38" s="46"/>
      <c r="L38" s="46"/>
    </row>
    <row r="39" spans="2:12">
      <c r="B39" s="1753" t="s">
        <v>558</v>
      </c>
      <c r="C39" s="291">
        <v>5628</v>
      </c>
      <c r="D39" s="292">
        <v>1110</v>
      </c>
      <c r="E39" s="293">
        <v>647</v>
      </c>
      <c r="F39" s="556">
        <v>-0.41711711711711708</v>
      </c>
      <c r="G39" s="558">
        <v>-0.8850390902629709</v>
      </c>
      <c r="H39" s="292">
        <v>7137</v>
      </c>
      <c r="I39" s="293">
        <v>2426</v>
      </c>
      <c r="J39" s="1284">
        <v>-0.66008126663864375</v>
      </c>
      <c r="K39" s="153"/>
      <c r="L39" s="46"/>
    </row>
    <row r="40" spans="2:12">
      <c r="B40" s="1753" t="s">
        <v>559</v>
      </c>
      <c r="C40" s="291">
        <v>-29371</v>
      </c>
      <c r="D40" s="292">
        <v>-23947</v>
      </c>
      <c r="E40" s="293">
        <v>-29382</v>
      </c>
      <c r="F40" s="556">
        <v>0.22695953564120774</v>
      </c>
      <c r="G40" s="558">
        <v>3.7451908344965368E-4</v>
      </c>
      <c r="H40" s="292">
        <v>-97457</v>
      </c>
      <c r="I40" s="293">
        <v>-101638</v>
      </c>
      <c r="J40" s="1284">
        <v>4.2900971710600588E-2</v>
      </c>
      <c r="K40" s="46"/>
      <c r="L40" s="46"/>
    </row>
    <row r="41" spans="2:12">
      <c r="B41" s="1753" t="s">
        <v>490</v>
      </c>
      <c r="C41" s="291">
        <v>-20545</v>
      </c>
      <c r="D41" s="292">
        <v>-18686</v>
      </c>
      <c r="E41" s="293">
        <v>-19811</v>
      </c>
      <c r="F41" s="556">
        <v>6.0205501444932086E-2</v>
      </c>
      <c r="G41" s="558">
        <v>-3.5726454125091234E-2</v>
      </c>
      <c r="H41" s="292">
        <v>-78570</v>
      </c>
      <c r="I41" s="293">
        <v>-78280</v>
      </c>
      <c r="J41" s="1284">
        <v>-3.6909761995672641E-3</v>
      </c>
      <c r="K41" s="153"/>
      <c r="L41" s="46"/>
    </row>
    <row r="42" spans="2:12">
      <c r="B42" s="1753" t="s">
        <v>560</v>
      </c>
      <c r="C42" s="291">
        <v>-6612</v>
      </c>
      <c r="D42" s="292">
        <v>-7078</v>
      </c>
      <c r="E42" s="293">
        <v>-7160</v>
      </c>
      <c r="F42" s="556">
        <v>1.1585193557502205E-2</v>
      </c>
      <c r="G42" s="558">
        <v>8.2879612825166316E-2</v>
      </c>
      <c r="H42" s="292">
        <v>-26381</v>
      </c>
      <c r="I42" s="293">
        <v>-28078</v>
      </c>
      <c r="J42" s="1284">
        <v>6.4326598688450032E-2</v>
      </c>
      <c r="K42" s="153"/>
      <c r="L42" s="46"/>
    </row>
    <row r="43" spans="2:12">
      <c r="B43" s="1753" t="s">
        <v>492</v>
      </c>
      <c r="C43" s="291">
        <v>-71</v>
      </c>
      <c r="D43" s="292">
        <v>-267</v>
      </c>
      <c r="E43" s="293">
        <v>-3661</v>
      </c>
      <c r="F43" s="556" t="s">
        <v>906</v>
      </c>
      <c r="G43" s="558" t="s">
        <v>906</v>
      </c>
      <c r="H43" s="292">
        <v>-1249</v>
      </c>
      <c r="I43" s="293">
        <v>-4687</v>
      </c>
      <c r="J43" s="1284">
        <v>2.7526020816653323</v>
      </c>
      <c r="K43" s="46"/>
      <c r="L43" s="46"/>
    </row>
    <row r="44" spans="2:12">
      <c r="B44" s="1752" t="s">
        <v>435</v>
      </c>
      <c r="C44" s="294">
        <v>34988</v>
      </c>
      <c r="D44" s="295">
        <v>65418</v>
      </c>
      <c r="E44" s="773">
        <v>49099</v>
      </c>
      <c r="F44" s="557">
        <v>-0.24945733590143382</v>
      </c>
      <c r="G44" s="559">
        <v>0.40330970618497775</v>
      </c>
      <c r="H44" s="295">
        <v>187553</v>
      </c>
      <c r="I44" s="773">
        <v>206557</v>
      </c>
      <c r="J44" s="1285">
        <v>0.10132602517688327</v>
      </c>
      <c r="K44" s="46"/>
      <c r="L44" s="46"/>
    </row>
    <row r="45" spans="2:12">
      <c r="B45" s="1753" t="s">
        <v>561</v>
      </c>
      <c r="C45" s="291">
        <v>-10666</v>
      </c>
      <c r="D45" s="292">
        <v>-18829</v>
      </c>
      <c r="E45" s="293">
        <v>-14775</v>
      </c>
      <c r="F45" s="556">
        <v>-0.21530617664241325</v>
      </c>
      <c r="G45" s="558">
        <v>0.3852428276767299</v>
      </c>
      <c r="H45" s="292">
        <v>-54627</v>
      </c>
      <c r="I45" s="293">
        <v>-60014</v>
      </c>
      <c r="J45" s="1284">
        <v>9.8614238380288155E-2</v>
      </c>
      <c r="K45" s="46"/>
      <c r="L45" s="46"/>
    </row>
    <row r="46" spans="2:12" ht="15.75" thickBot="1">
      <c r="B46" s="1754" t="s">
        <v>438</v>
      </c>
      <c r="C46" s="751">
        <v>24322</v>
      </c>
      <c r="D46" s="786">
        <v>46589</v>
      </c>
      <c r="E46" s="787">
        <v>34324</v>
      </c>
      <c r="F46" s="754">
        <v>-0.26325956770911585</v>
      </c>
      <c r="G46" s="755">
        <v>0.41123262889565004</v>
      </c>
      <c r="H46" s="786">
        <v>132926</v>
      </c>
      <c r="I46" s="787">
        <v>146543</v>
      </c>
      <c r="J46" s="1286">
        <v>0.10244045559183301</v>
      </c>
      <c r="K46" s="46"/>
      <c r="L46" s="46"/>
    </row>
    <row r="50" spans="2:10">
      <c r="B50" s="119"/>
      <c r="C50" s="119" t="s">
        <v>562</v>
      </c>
      <c r="D50" s="119"/>
      <c r="E50" s="119"/>
      <c r="F50" s="119"/>
      <c r="G50" s="119"/>
      <c r="H50" s="119"/>
      <c r="I50" s="119"/>
      <c r="J50" s="119"/>
    </row>
    <row r="51" spans="2:10" ht="15.75" thickBot="1"/>
    <row r="52" spans="2:10">
      <c r="B52" s="560"/>
      <c r="C52" s="2302" t="s">
        <v>41</v>
      </c>
      <c r="D52" s="2303"/>
      <c r="E52" s="2304"/>
      <c r="F52" s="2295" t="s">
        <v>563</v>
      </c>
      <c r="G52" s="2296"/>
      <c r="H52" s="2340" t="s">
        <v>43</v>
      </c>
      <c r="I52" s="2341"/>
      <c r="J52" s="1280" t="s">
        <v>563</v>
      </c>
    </row>
    <row r="53" spans="2:10" ht="15.75" thickBot="1">
      <c r="B53" s="436"/>
      <c r="C53" s="297" t="s">
        <v>874</v>
      </c>
      <c r="D53" s="298" t="s">
        <v>811</v>
      </c>
      <c r="E53" s="299" t="s">
        <v>875</v>
      </c>
      <c r="F53" s="645" t="s">
        <v>44</v>
      </c>
      <c r="G53" s="646" t="s">
        <v>45</v>
      </c>
      <c r="H53" s="756" t="str">
        <f>+H32</f>
        <v>2024</v>
      </c>
      <c r="I53" s="757" t="str">
        <f>+I32</f>
        <v>2025</v>
      </c>
      <c r="J53" s="1287" t="str">
        <f>+J32</f>
        <v>2025 / 2024</v>
      </c>
    </row>
    <row r="54" spans="2:10">
      <c r="B54" s="561" t="s">
        <v>75</v>
      </c>
      <c r="C54" s="1500">
        <v>0.19657341593612235</v>
      </c>
      <c r="D54" s="1501">
        <v>0.40977523814587602</v>
      </c>
      <c r="E54" s="1502">
        <v>0.29479773130110931</v>
      </c>
      <c r="F54" s="1102" t="str">
        <f>+ROUND((E54-D54)*10^4,0)&amp;" pbs"</f>
        <v>-1150 pbs</v>
      </c>
      <c r="G54" s="1103" t="str">
        <f>+ROUND((E54-C54)*10^4,0)&amp;" pbs"</f>
        <v>982 pbs</v>
      </c>
      <c r="H54" s="1502">
        <v>0.27249445010685075</v>
      </c>
      <c r="I54" s="1667">
        <v>0.31554460835978049</v>
      </c>
      <c r="J54" s="1590" t="str">
        <f>+CONCATENATE(ROUND(((ROUND(I54,5)-ROUND(H54,5))/1%*100),0)," pbs")</f>
        <v>431 pbs</v>
      </c>
    </row>
    <row r="55" spans="2:10">
      <c r="B55" s="425" t="s">
        <v>564</v>
      </c>
      <c r="C55" s="1503">
        <v>3.6110178734729638E-5</v>
      </c>
      <c r="D55" s="1504">
        <v>-4.8593425399202422E-3</v>
      </c>
      <c r="E55" s="1505">
        <v>2.8205211812615074E-3</v>
      </c>
      <c r="F55" s="1591" t="str">
        <f t="shared" ref="F55:F57" si="0">+ROUND((E55-D55)*10^4,0)&amp;" pbs"</f>
        <v>77 pbs</v>
      </c>
      <c r="G55" s="562" t="str">
        <f t="shared" ref="G55:G57" si="1">+ROUND((E55-C55)*10^4,0)&amp;" pbs"</f>
        <v>28 pbs</v>
      </c>
      <c r="H55" s="1504">
        <v>3.6872653259647742E-3</v>
      </c>
      <c r="I55" s="1682">
        <v>2.0241748973811625E-3</v>
      </c>
      <c r="J55" s="1288" t="str">
        <f>+CONCATENATE(ROUND(((ROUND(I55,5)-ROUND(H55,5))/1%*100),0)," pbs")</f>
        <v>-17 pbs</v>
      </c>
    </row>
    <row r="56" spans="2:10">
      <c r="B56" s="425" t="s">
        <v>565</v>
      </c>
      <c r="C56" s="1503">
        <v>0.64182513034127997</v>
      </c>
      <c r="D56" s="1504">
        <v>0.52462409250526454</v>
      </c>
      <c r="E56" s="1505">
        <v>0.57660666536947747</v>
      </c>
      <c r="F56" s="1591" t="str">
        <f t="shared" si="0"/>
        <v>520 pbs</v>
      </c>
      <c r="G56" s="562" t="str">
        <f t="shared" si="1"/>
        <v>-652 pbs</v>
      </c>
      <c r="H56" s="1504">
        <v>0.54185755126040802</v>
      </c>
      <c r="I56" s="1682">
        <v>0.53981520002541072</v>
      </c>
      <c r="J56" s="1288" t="str">
        <f>+CONCATENATE(ROUND(((ROUND(I56,5)-ROUND(H56,5))/1%*100),0)," pbs")</f>
        <v>-20 pbs</v>
      </c>
    </row>
    <row r="57" spans="2:10" ht="15.75" thickBot="1">
      <c r="B57" s="563" t="s">
        <v>566</v>
      </c>
      <c r="C57" s="1506">
        <v>0.32559154543792718</v>
      </c>
      <c r="D57" s="1507">
        <v>0.3222269273099006</v>
      </c>
      <c r="E57" s="1508">
        <v>0.33862349756181537</v>
      </c>
      <c r="F57" s="1592" t="str">
        <f t="shared" si="0"/>
        <v>164 pbs</v>
      </c>
      <c r="G57" s="758" t="str">
        <f t="shared" si="1"/>
        <v>130 pbs</v>
      </c>
      <c r="H57" s="1508">
        <v>0.28942324661332497</v>
      </c>
      <c r="I57" s="1671">
        <v>0.30986828145763329</v>
      </c>
      <c r="J57" s="1289" t="str">
        <f>+CONCATENATE(ROUND(((ROUND(I57,5)-ROUND(H57,5))/1%*100),0)," pbs")</f>
        <v>205 pbs</v>
      </c>
    </row>
    <row r="58" spans="2:10">
      <c r="H58" s="1990"/>
      <c r="I58" s="1990"/>
      <c r="J58" s="119"/>
    </row>
    <row r="59" spans="2:10">
      <c r="B59" s="119"/>
      <c r="C59" s="119" t="s">
        <v>567</v>
      </c>
      <c r="D59" s="119"/>
      <c r="E59" s="119"/>
      <c r="F59" s="119"/>
      <c r="G59" s="119"/>
      <c r="H59" s="119"/>
      <c r="I59" s="119"/>
      <c r="J59" s="119"/>
    </row>
    <row r="60" spans="2:10" ht="15.75" thickBot="1"/>
    <row r="61" spans="2:10">
      <c r="B61" s="564"/>
      <c r="C61" s="564" t="s">
        <v>118</v>
      </c>
      <c r="D61" s="565" t="s">
        <v>568</v>
      </c>
      <c r="E61" s="566" t="s">
        <v>569</v>
      </c>
      <c r="F61" s="564" t="s">
        <v>118</v>
      </c>
      <c r="G61" s="565" t="s">
        <v>568</v>
      </c>
      <c r="H61" s="566" t="s">
        <v>569</v>
      </c>
    </row>
    <row r="62" spans="2:10" ht="15.75" thickBot="1">
      <c r="B62" s="759"/>
      <c r="C62" s="759" t="str">
        <f>+D53</f>
        <v>3T25</v>
      </c>
      <c r="D62" s="760" t="str">
        <f>+C62</f>
        <v>3T25</v>
      </c>
      <c r="E62" s="761" t="str">
        <f>+D62</f>
        <v>3T25</v>
      </c>
      <c r="F62" s="759" t="str">
        <f>+E32</f>
        <v>4T25</v>
      </c>
      <c r="G62" s="760" t="str">
        <f>+F62</f>
        <v>4T25</v>
      </c>
      <c r="H62" s="761" t="str">
        <f>+G62</f>
        <v>4T25</v>
      </c>
    </row>
    <row r="63" spans="2:10">
      <c r="B63" s="561" t="s">
        <v>570</v>
      </c>
      <c r="C63" s="1427">
        <v>35066.648402774001</v>
      </c>
      <c r="D63" s="1428">
        <v>122261.78421934199</v>
      </c>
      <c r="E63" s="1429">
        <v>0.28681610224060844</v>
      </c>
      <c r="F63" s="1427">
        <v>32818.741839793001</v>
      </c>
      <c r="G63" s="1428">
        <v>115071.342725041</v>
      </c>
      <c r="H63" s="1429">
        <v>0.28520343173723323</v>
      </c>
    </row>
    <row r="64" spans="2:10">
      <c r="B64" s="425" t="s">
        <v>571</v>
      </c>
      <c r="C64" s="1430">
        <v>2343615</v>
      </c>
      <c r="D64" s="1431">
        <v>10167243</v>
      </c>
      <c r="E64" s="1429">
        <v>0.23050644112666532</v>
      </c>
      <c r="F64" s="1430">
        <v>2360014</v>
      </c>
      <c r="G64" s="1431">
        <v>10290313</v>
      </c>
      <c r="H64" s="1429">
        <v>0.22934326681802586</v>
      </c>
      <c r="I64" s="119"/>
    </row>
    <row r="65" spans="2:9" ht="15.75" thickBot="1">
      <c r="B65" s="563" t="s">
        <v>572</v>
      </c>
      <c r="C65" s="1432">
        <v>1092.2023700899999</v>
      </c>
      <c r="D65" s="1433">
        <v>4319.7279528799991</v>
      </c>
      <c r="E65" s="1434">
        <v>0.25284054505372716</v>
      </c>
      <c r="F65" s="1432">
        <v>1122.7754181199998</v>
      </c>
      <c r="G65" s="1433">
        <v>4524.903587589999</v>
      </c>
      <c r="H65" s="1434">
        <v>0.24813245108676432</v>
      </c>
      <c r="I65" s="119"/>
    </row>
    <row r="66" spans="2:9">
      <c r="E66" s="1593"/>
      <c r="H66" s="1593"/>
      <c r="I66" s="119"/>
    </row>
  </sheetData>
  <mergeCells count="12">
    <mergeCell ref="C3:E3"/>
    <mergeCell ref="C4:E4"/>
    <mergeCell ref="C29:E29"/>
    <mergeCell ref="C28:E28"/>
    <mergeCell ref="H31:I31"/>
    <mergeCell ref="H52:I52"/>
    <mergeCell ref="C6:E6"/>
    <mergeCell ref="F6:G6"/>
    <mergeCell ref="C52:E52"/>
    <mergeCell ref="F52:G52"/>
    <mergeCell ref="C31:E31"/>
    <mergeCell ref="F31:G31"/>
  </mergeCells>
  <phoneticPr fontId="239" type="noConversion"/>
  <hyperlinks>
    <hyperlink ref="A1" location="'Anexos &gt;&gt;'!A1" display="Volver al índice anexos" xr:uid="{AA561C80-DD7B-4A10-B482-F4BA05AC1DCC}"/>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J32" unlockedFormula="1"/>
    <ignoredError sqref="F62" formula="1"/>
    <ignoredError sqref="H32:I3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V85"/>
  <sheetViews>
    <sheetView showGridLines="0" zoomScale="80" zoomScaleNormal="80" workbookViewId="0"/>
  </sheetViews>
  <sheetFormatPr baseColWidth="10" defaultColWidth="11.42578125" defaultRowHeight="14.25"/>
  <cols>
    <col min="1" max="1" width="16.5703125" style="40" customWidth="1"/>
    <col min="2" max="2" width="32.7109375" style="40" customWidth="1"/>
    <col min="3" max="3" width="7.7109375" style="40" customWidth="1"/>
    <col min="4" max="4" width="10.7109375" style="40" customWidth="1"/>
    <col min="5" max="7" width="14.7109375" style="41" customWidth="1"/>
    <col min="8" max="8" width="10.7109375" style="41" customWidth="1"/>
    <col min="9" max="9" width="12.28515625" style="41" bestFit="1" customWidth="1"/>
    <col min="10" max="11" width="11.42578125" style="40"/>
    <col min="12" max="12" width="14.7109375" style="40" bestFit="1" customWidth="1"/>
    <col min="13" max="16384" width="11.42578125" style="40"/>
  </cols>
  <sheetData>
    <row r="1" spans="1:15" ht="15">
      <c r="A1" s="132" t="s">
        <v>902</v>
      </c>
      <c r="B1" s="2351"/>
      <c r="C1" s="2351"/>
      <c r="D1" s="2351"/>
      <c r="E1" s="278"/>
      <c r="F1" s="278"/>
      <c r="G1" s="278"/>
      <c r="H1" s="279"/>
      <c r="I1" s="279"/>
    </row>
    <row r="2" spans="1:15" ht="15">
      <c r="B2"/>
      <c r="C2"/>
      <c r="D2"/>
      <c r="E2"/>
      <c r="F2"/>
      <c r="G2"/>
      <c r="H2"/>
      <c r="I2"/>
    </row>
    <row r="3" spans="1:15" ht="15">
      <c r="B3" s="2352" t="s">
        <v>573</v>
      </c>
      <c r="C3" s="2352"/>
      <c r="D3" s="2352"/>
      <c r="E3" s="2352"/>
      <c r="F3" s="2352"/>
      <c r="G3" s="2352"/>
      <c r="H3" s="2352"/>
      <c r="I3" s="2352"/>
    </row>
    <row r="4" spans="1:15" ht="15">
      <c r="B4" s="2352" t="s">
        <v>397</v>
      </c>
      <c r="C4" s="2352"/>
      <c r="D4" s="2352"/>
      <c r="E4" s="2352"/>
      <c r="F4" s="2352"/>
      <c r="G4" s="2352"/>
      <c r="H4" s="2352"/>
      <c r="I4" s="2352"/>
    </row>
    <row r="5" spans="1:15" ht="15.75" thickBot="1">
      <c r="B5" s="280"/>
      <c r="C5" s="281"/>
      <c r="D5" s="281"/>
      <c r="E5" s="281"/>
      <c r="F5" s="281"/>
      <c r="G5" s="281"/>
      <c r="H5" s="282"/>
      <c r="I5" s="282"/>
    </row>
    <row r="6" spans="1:15">
      <c r="B6" s="723"/>
      <c r="C6" s="724"/>
      <c r="D6" s="725"/>
      <c r="E6" s="2196" t="s">
        <v>461</v>
      </c>
      <c r="F6" s="2353"/>
      <c r="G6" s="2197"/>
      <c r="H6" s="2354" t="s">
        <v>42</v>
      </c>
      <c r="I6" s="2355"/>
      <c r="J6" s="46"/>
      <c r="K6" s="46"/>
      <c r="L6" s="46"/>
      <c r="M6" s="46"/>
      <c r="N6" s="46"/>
      <c r="O6" s="46"/>
    </row>
    <row r="7" spans="1:15" ht="15" thickBot="1">
      <c r="B7" s="1757"/>
      <c r="C7" s="1758"/>
      <c r="D7" s="1759"/>
      <c r="E7" s="876" t="s">
        <v>876</v>
      </c>
      <c r="F7" s="877" t="s">
        <v>809</v>
      </c>
      <c r="G7" s="878" t="s">
        <v>877</v>
      </c>
      <c r="H7" s="310" t="s">
        <v>44</v>
      </c>
      <c r="I7" s="311" t="s">
        <v>45</v>
      </c>
      <c r="J7" s="46"/>
      <c r="K7" s="46"/>
      <c r="L7" s="46"/>
      <c r="M7" s="46"/>
      <c r="N7" s="46"/>
      <c r="O7" s="46"/>
    </row>
    <row r="8" spans="1:15">
      <c r="B8" s="1760" t="s">
        <v>574</v>
      </c>
      <c r="C8" s="1761"/>
      <c r="D8" s="1761"/>
      <c r="E8" s="525">
        <v>17890138</v>
      </c>
      <c r="F8" s="530">
        <v>20594428</v>
      </c>
      <c r="G8" s="241">
        <v>20626179</v>
      </c>
      <c r="H8" s="762">
        <v>1.5417276945006719E-3</v>
      </c>
      <c r="I8" s="763">
        <v>0.15293571240199499</v>
      </c>
      <c r="J8" s="46"/>
      <c r="K8" s="46"/>
      <c r="L8" s="46"/>
      <c r="M8" s="46"/>
      <c r="N8" s="46"/>
      <c r="O8" s="46"/>
    </row>
    <row r="9" spans="1:15" ht="15">
      <c r="B9" s="1762" t="s">
        <v>789</v>
      </c>
      <c r="C9" s="1763"/>
      <c r="D9" s="1763"/>
      <c r="E9" s="312">
        <v>13898637</v>
      </c>
      <c r="F9" s="241">
        <v>14661176</v>
      </c>
      <c r="G9" s="241">
        <v>14870100</v>
      </c>
      <c r="H9" s="351">
        <v>1.4250152920884274E-2</v>
      </c>
      <c r="I9" s="352">
        <v>6.9896278318514193E-2</v>
      </c>
      <c r="J9" s="46"/>
      <c r="K9" s="46"/>
      <c r="L9" s="46"/>
      <c r="M9" s="46"/>
      <c r="N9" s="46"/>
      <c r="O9" s="46"/>
    </row>
    <row r="10" spans="1:15">
      <c r="B10" s="1764" t="s">
        <v>575</v>
      </c>
      <c r="C10" s="1765"/>
      <c r="D10" s="1765"/>
      <c r="E10" s="312">
        <v>14504765</v>
      </c>
      <c r="F10" s="241">
        <v>16308599</v>
      </c>
      <c r="G10" s="241">
        <v>16311360</v>
      </c>
      <c r="H10" s="351">
        <v>1.6929719100944318E-4</v>
      </c>
      <c r="I10" s="352">
        <v>0.12455182831297162</v>
      </c>
      <c r="J10" s="46"/>
      <c r="K10" s="46"/>
      <c r="L10" s="46"/>
      <c r="M10" s="46"/>
      <c r="N10" s="46"/>
      <c r="O10" s="46"/>
    </row>
    <row r="11" spans="1:15" ht="15" thickBot="1">
      <c r="B11" s="1766" t="s">
        <v>576</v>
      </c>
      <c r="C11" s="1767"/>
      <c r="D11" s="1767"/>
      <c r="E11" s="764">
        <v>3369625</v>
      </c>
      <c r="F11" s="313">
        <v>3602690</v>
      </c>
      <c r="G11" s="313">
        <v>3596512</v>
      </c>
      <c r="H11" s="701">
        <v>-1.7148297522129319E-3</v>
      </c>
      <c r="I11" s="702">
        <v>6.7333011833661027E-2</v>
      </c>
      <c r="J11" s="46"/>
      <c r="K11" s="46"/>
      <c r="L11" s="46"/>
      <c r="M11" s="46"/>
      <c r="N11" s="46"/>
      <c r="O11" s="46"/>
    </row>
    <row r="12" spans="1:15" ht="15" thickBot="1">
      <c r="B12" s="1768"/>
      <c r="C12" s="1769"/>
      <c r="D12" s="1769"/>
      <c r="E12" s="1770"/>
      <c r="F12" s="1770"/>
      <c r="G12" s="1770"/>
      <c r="H12" s="1771"/>
      <c r="I12" s="1771"/>
      <c r="J12" s="46"/>
      <c r="K12" s="46"/>
      <c r="L12" s="46"/>
      <c r="M12" s="46"/>
      <c r="N12" s="46"/>
      <c r="O12" s="46"/>
    </row>
    <row r="13" spans="1:15" ht="14.65" customHeight="1">
      <c r="B13" s="723"/>
      <c r="C13" s="724"/>
      <c r="D13" s="1835"/>
      <c r="E13" s="2356" t="s">
        <v>41</v>
      </c>
      <c r="F13" s="2357"/>
      <c r="G13" s="2358"/>
      <c r="H13" s="2359" t="s">
        <v>42</v>
      </c>
      <c r="I13" s="2358"/>
      <c r="J13" s="2293" t="s">
        <v>43</v>
      </c>
      <c r="K13" s="2294"/>
      <c r="L13" s="1266" t="s">
        <v>42</v>
      </c>
      <c r="M13" s="46"/>
      <c r="N13" s="46"/>
      <c r="O13" s="46"/>
    </row>
    <row r="14" spans="1:15" ht="15" thickBot="1">
      <c r="B14" s="1757"/>
      <c r="C14" s="1758"/>
      <c r="D14" s="1759"/>
      <c r="E14" s="776" t="s">
        <v>874</v>
      </c>
      <c r="F14" s="777" t="s">
        <v>811</v>
      </c>
      <c r="G14" s="1836" t="s">
        <v>875</v>
      </c>
      <c r="H14" s="310" t="s">
        <v>44</v>
      </c>
      <c r="I14" s="311" t="s">
        <v>45</v>
      </c>
      <c r="J14" s="1311" t="s">
        <v>725</v>
      </c>
      <c r="K14" s="1312" t="s">
        <v>726</v>
      </c>
      <c r="L14" s="1290" t="str">
        <f>K14&amp;" / "&amp;J14</f>
        <v>2025 / 2024</v>
      </c>
      <c r="M14" s="46"/>
      <c r="N14" s="46"/>
      <c r="O14" s="46"/>
    </row>
    <row r="15" spans="1:15">
      <c r="B15" s="1772" t="s">
        <v>577</v>
      </c>
      <c r="C15" s="1773"/>
      <c r="D15" s="1773"/>
      <c r="E15" s="291">
        <v>293055</v>
      </c>
      <c r="F15" s="292">
        <v>359462</v>
      </c>
      <c r="G15" s="292">
        <v>385944</v>
      </c>
      <c r="H15" s="765">
        <v>7.3671208639578101E-2</v>
      </c>
      <c r="I15" s="766">
        <v>0.31696780467830266</v>
      </c>
      <c r="J15" s="292">
        <v>1229908</v>
      </c>
      <c r="K15" s="292">
        <v>1365897</v>
      </c>
      <c r="L15" s="1291">
        <v>0.11056843276082429</v>
      </c>
      <c r="M15" s="46"/>
      <c r="N15" s="46"/>
      <c r="O15" s="46"/>
    </row>
    <row r="16" spans="1:15">
      <c r="B16" s="1774" t="s">
        <v>578</v>
      </c>
      <c r="C16" s="1775"/>
      <c r="D16" s="1775"/>
      <c r="E16" s="291">
        <v>-102995</v>
      </c>
      <c r="F16" s="292">
        <v>-108282</v>
      </c>
      <c r="G16" s="292">
        <v>-175202</v>
      </c>
      <c r="H16" s="526">
        <v>0.61801592139044348</v>
      </c>
      <c r="I16" s="527">
        <v>0.7010728676149327</v>
      </c>
      <c r="J16" s="292">
        <v>-530204</v>
      </c>
      <c r="K16" s="292">
        <v>-483995</v>
      </c>
      <c r="L16" s="1292">
        <v>-8.7153246674864793E-2</v>
      </c>
      <c r="M16" s="46"/>
      <c r="N16" s="46"/>
      <c r="O16" s="46"/>
    </row>
    <row r="17" spans="2:22" s="134" customFormat="1" ht="15">
      <c r="B17" s="1776" t="s">
        <v>579</v>
      </c>
      <c r="C17" s="1777"/>
      <c r="D17" s="1777"/>
      <c r="E17" s="294">
        <v>190060</v>
      </c>
      <c r="F17" s="295">
        <v>251180</v>
      </c>
      <c r="G17" s="295">
        <v>210742</v>
      </c>
      <c r="H17" s="528">
        <v>-0.16099211720678397</v>
      </c>
      <c r="I17" s="529">
        <v>0.10881826791539506</v>
      </c>
      <c r="J17" s="295">
        <v>699704</v>
      </c>
      <c r="K17" s="295">
        <v>881902</v>
      </c>
      <c r="L17" s="1293">
        <v>0.26039296616855134</v>
      </c>
      <c r="M17" s="46"/>
      <c r="N17" s="46"/>
      <c r="O17" s="46"/>
      <c r="P17" s="40"/>
      <c r="Q17" s="40"/>
      <c r="R17" s="40"/>
      <c r="S17" s="40"/>
      <c r="T17" s="40"/>
      <c r="U17" s="40"/>
      <c r="V17" s="40"/>
    </row>
    <row r="18" spans="2:22">
      <c r="B18" s="1774" t="s">
        <v>641</v>
      </c>
      <c r="C18" s="1775"/>
      <c r="D18" s="1778"/>
      <c r="E18" s="291">
        <v>0</v>
      </c>
      <c r="F18" s="292">
        <v>421839</v>
      </c>
      <c r="G18" s="292">
        <v>414421</v>
      </c>
      <c r="H18" s="526">
        <v>-1.7584907986222253E-2</v>
      </c>
      <c r="I18" s="527" t="s">
        <v>906</v>
      </c>
      <c r="J18" s="292">
        <v>0</v>
      </c>
      <c r="K18" s="292">
        <v>1389259</v>
      </c>
      <c r="L18" s="1292" t="s">
        <v>906</v>
      </c>
      <c r="M18" s="46"/>
      <c r="N18" s="46"/>
      <c r="O18" s="46"/>
    </row>
    <row r="19" spans="2:22">
      <c r="B19" s="1774" t="s">
        <v>643</v>
      </c>
      <c r="C19" s="1775"/>
      <c r="D19" s="1778"/>
      <c r="E19" s="291">
        <v>0</v>
      </c>
      <c r="F19" s="292">
        <v>-297919</v>
      </c>
      <c r="G19" s="292">
        <v>-289738</v>
      </c>
      <c r="H19" s="526">
        <v>-2.7460484225578119E-2</v>
      </c>
      <c r="I19" s="527" t="s">
        <v>906</v>
      </c>
      <c r="J19" s="292">
        <v>0</v>
      </c>
      <c r="K19" s="292">
        <v>-974562</v>
      </c>
      <c r="L19" s="1292" t="s">
        <v>906</v>
      </c>
      <c r="M19" s="46"/>
      <c r="N19" s="46"/>
      <c r="O19" s="46"/>
    </row>
    <row r="20" spans="2:22">
      <c r="B20" s="1776" t="s">
        <v>639</v>
      </c>
      <c r="C20" s="1777"/>
      <c r="D20" s="1779"/>
      <c r="E20" s="294">
        <v>0</v>
      </c>
      <c r="F20" s="295">
        <v>123920</v>
      </c>
      <c r="G20" s="295">
        <v>124683</v>
      </c>
      <c r="H20" s="528">
        <v>6.1571981923822516E-3</v>
      </c>
      <c r="I20" s="529" t="s">
        <v>906</v>
      </c>
      <c r="J20" s="295">
        <v>0</v>
      </c>
      <c r="K20" s="295">
        <v>414697</v>
      </c>
      <c r="L20" s="1293" t="s">
        <v>906</v>
      </c>
      <c r="M20" s="46"/>
      <c r="N20" s="46"/>
      <c r="O20" s="46"/>
    </row>
    <row r="21" spans="2:22" s="134" customFormat="1" ht="15">
      <c r="B21" s="1780" t="s">
        <v>184</v>
      </c>
      <c r="C21" s="1775"/>
      <c r="D21" s="1775"/>
      <c r="E21" s="291">
        <v>208159</v>
      </c>
      <c r="F21" s="292">
        <v>220584</v>
      </c>
      <c r="G21" s="292">
        <v>226388</v>
      </c>
      <c r="H21" s="526">
        <v>2.6311971856526339E-2</v>
      </c>
      <c r="I21" s="527">
        <v>8.7572480651809448E-2</v>
      </c>
      <c r="J21" s="292">
        <v>834304</v>
      </c>
      <c r="K21" s="292">
        <v>920051</v>
      </c>
      <c r="L21" s="1292">
        <v>0.10277668571647736</v>
      </c>
      <c r="M21" s="46"/>
      <c r="N21" s="46"/>
      <c r="O21" s="46"/>
      <c r="P21" s="40"/>
      <c r="Q21" s="40"/>
      <c r="R21" s="40"/>
      <c r="S21" s="40"/>
      <c r="T21" s="40"/>
      <c r="U21" s="40"/>
      <c r="V21" s="40"/>
    </row>
    <row r="22" spans="2:22">
      <c r="B22" s="1774" t="s">
        <v>185</v>
      </c>
      <c r="C22" s="1775"/>
      <c r="D22" s="1775"/>
      <c r="E22" s="291">
        <v>-138943</v>
      </c>
      <c r="F22" s="292">
        <v>-158576</v>
      </c>
      <c r="G22" s="292">
        <v>-160732</v>
      </c>
      <c r="H22" s="526">
        <v>1.3596004439511589E-2</v>
      </c>
      <c r="I22" s="527">
        <v>0.15681970304369419</v>
      </c>
      <c r="J22" s="292">
        <v>-535059</v>
      </c>
      <c r="K22" s="292">
        <v>-621508</v>
      </c>
      <c r="L22" s="1292">
        <v>0.16156909798732477</v>
      </c>
      <c r="M22" s="46"/>
      <c r="N22" s="46"/>
      <c r="O22" s="46"/>
    </row>
    <row r="23" spans="2:22">
      <c r="B23" s="1781" t="s">
        <v>580</v>
      </c>
      <c r="C23" s="1775"/>
      <c r="D23" s="1775"/>
      <c r="E23" s="291">
        <v>-132088</v>
      </c>
      <c r="F23" s="292">
        <v>-141444</v>
      </c>
      <c r="G23" s="292">
        <v>-143961</v>
      </c>
      <c r="H23" s="526">
        <v>1.779502842114189E-2</v>
      </c>
      <c r="I23" s="527">
        <v>8.9887045000302868E-2</v>
      </c>
      <c r="J23" s="292">
        <v>-507356</v>
      </c>
      <c r="K23" s="292">
        <v>-560081</v>
      </c>
      <c r="L23" s="1292">
        <v>0.10392111259155312</v>
      </c>
      <c r="M23" s="46"/>
      <c r="N23" s="46"/>
      <c r="O23" s="46"/>
    </row>
    <row r="24" spans="2:22">
      <c r="B24" s="1776" t="s">
        <v>581</v>
      </c>
      <c r="C24" s="1777"/>
      <c r="D24" s="1777"/>
      <c r="E24" s="294">
        <v>69216</v>
      </c>
      <c r="F24" s="295">
        <v>62008</v>
      </c>
      <c r="G24" s="295">
        <v>65656</v>
      </c>
      <c r="H24" s="778">
        <v>5.8831118565346507E-2</v>
      </c>
      <c r="I24" s="529">
        <v>-5.1433194637078183E-2</v>
      </c>
      <c r="J24" s="295">
        <v>299245</v>
      </c>
      <c r="K24" s="295">
        <v>298543</v>
      </c>
      <c r="L24" s="1294">
        <v>-2.345903858042786E-3</v>
      </c>
      <c r="M24" s="46"/>
      <c r="N24" s="46"/>
      <c r="O24" s="46"/>
    </row>
    <row r="25" spans="2:22" ht="15" customHeight="1">
      <c r="B25" s="1780" t="s">
        <v>582</v>
      </c>
      <c r="C25" s="1775"/>
      <c r="D25" s="1775"/>
      <c r="E25" s="291">
        <v>-4065</v>
      </c>
      <c r="F25" s="292">
        <v>-5160</v>
      </c>
      <c r="G25" s="292">
        <v>-4433</v>
      </c>
      <c r="H25" s="526">
        <v>-0.14089147286821702</v>
      </c>
      <c r="I25" s="527">
        <v>9.0528905289052997E-2</v>
      </c>
      <c r="J25" s="292">
        <v>-14265</v>
      </c>
      <c r="K25" s="292">
        <v>-20141</v>
      </c>
      <c r="L25" s="1292">
        <v>0.4119172800560813</v>
      </c>
      <c r="M25" s="46"/>
      <c r="N25" s="46"/>
      <c r="O25" s="46"/>
    </row>
    <row r="26" spans="2:22">
      <c r="B26" s="1782" t="s">
        <v>820</v>
      </c>
      <c r="C26" s="1783"/>
      <c r="D26" s="1783"/>
      <c r="E26" s="782"/>
      <c r="F26" s="783"/>
      <c r="G26" s="783"/>
      <c r="H26" s="784"/>
      <c r="I26" s="785"/>
      <c r="J26" s="783"/>
      <c r="K26" s="783"/>
      <c r="L26" s="1295"/>
      <c r="M26" s="46"/>
      <c r="N26" s="46"/>
      <c r="O26" s="46"/>
    </row>
    <row r="27" spans="2:22" s="134" customFormat="1" ht="15">
      <c r="B27" s="1784" t="s">
        <v>583</v>
      </c>
      <c r="C27" s="1775"/>
      <c r="D27" s="1775"/>
      <c r="E27" s="291">
        <v>1151</v>
      </c>
      <c r="F27" s="292">
        <v>1454</v>
      </c>
      <c r="G27" s="292">
        <v>-4500</v>
      </c>
      <c r="H27" s="526">
        <v>-4.0949105914718018</v>
      </c>
      <c r="I27" s="527">
        <v>-4.9096437880104258</v>
      </c>
      <c r="J27" s="292">
        <v>-657</v>
      </c>
      <c r="K27" s="292">
        <v>-2909</v>
      </c>
      <c r="L27" s="1292">
        <v>3.4277016742770163</v>
      </c>
      <c r="M27" s="46"/>
      <c r="N27" s="46"/>
      <c r="O27" s="46"/>
      <c r="P27" s="40"/>
      <c r="Q27" s="40"/>
      <c r="R27" s="40"/>
      <c r="S27" s="40"/>
      <c r="T27" s="40"/>
      <c r="U27" s="40"/>
      <c r="V27" s="40"/>
    </row>
    <row r="28" spans="2:22">
      <c r="B28" s="1785" t="s">
        <v>584</v>
      </c>
      <c r="C28" s="1775"/>
      <c r="D28" s="1775"/>
      <c r="E28" s="291">
        <v>-15450</v>
      </c>
      <c r="F28" s="292">
        <v>-12740</v>
      </c>
      <c r="G28" s="292">
        <v>20281</v>
      </c>
      <c r="H28" s="526">
        <v>-2.5919152276295137</v>
      </c>
      <c r="I28" s="527">
        <v>-2.3126860841423946</v>
      </c>
      <c r="J28" s="292">
        <v>62389</v>
      </c>
      <c r="K28" s="292">
        <v>-42245</v>
      </c>
      <c r="L28" s="1292">
        <v>-1.6771225696837584</v>
      </c>
      <c r="M28" s="46"/>
      <c r="N28" s="46"/>
      <c r="O28" s="46"/>
    </row>
    <row r="29" spans="2:22" ht="14.65" customHeight="1">
      <c r="B29" s="1785" t="s">
        <v>585</v>
      </c>
      <c r="C29" s="1775"/>
      <c r="D29" s="1775"/>
      <c r="E29" s="291">
        <v>52454</v>
      </c>
      <c r="F29" s="292">
        <v>46175</v>
      </c>
      <c r="G29" s="292">
        <v>92116</v>
      </c>
      <c r="H29" s="526">
        <v>0.99493232268543585</v>
      </c>
      <c r="I29" s="527">
        <v>0.75612917985282335</v>
      </c>
      <c r="J29" s="292">
        <v>152442</v>
      </c>
      <c r="K29" s="292">
        <v>198898</v>
      </c>
      <c r="L29" s="1292">
        <v>0.30474541136957001</v>
      </c>
      <c r="M29" s="46"/>
      <c r="N29" s="46"/>
      <c r="O29" s="46"/>
    </row>
    <row r="30" spans="2:22" s="134" customFormat="1" ht="15">
      <c r="B30" s="1776" t="s">
        <v>586</v>
      </c>
      <c r="C30" s="1777"/>
      <c r="D30" s="1777"/>
      <c r="E30" s="294">
        <v>34090</v>
      </c>
      <c r="F30" s="295">
        <v>29729</v>
      </c>
      <c r="G30" s="295">
        <v>103464</v>
      </c>
      <c r="H30" s="528">
        <v>2.4802381513000773</v>
      </c>
      <c r="I30" s="529">
        <v>2.03502493399824</v>
      </c>
      <c r="J30" s="295">
        <v>199909</v>
      </c>
      <c r="K30" s="295">
        <v>133603</v>
      </c>
      <c r="L30" s="1293">
        <v>-0.3316809148162414</v>
      </c>
      <c r="M30" s="46"/>
      <c r="N30" s="46"/>
      <c r="O30" s="46"/>
      <c r="P30" s="40"/>
      <c r="Q30" s="40"/>
      <c r="R30" s="40"/>
      <c r="S30" s="40"/>
      <c r="T30" s="40"/>
      <c r="U30" s="40"/>
      <c r="V30" s="40"/>
    </row>
    <row r="31" spans="2:22">
      <c r="B31" s="1786" t="s">
        <v>587</v>
      </c>
      <c r="C31" s="1775"/>
      <c r="D31" s="1787"/>
      <c r="E31" s="291">
        <v>-84895</v>
      </c>
      <c r="F31" s="292">
        <v>-165580</v>
      </c>
      <c r="G31" s="292">
        <v>-176482</v>
      </c>
      <c r="H31" s="526">
        <v>6.5841285179369491E-2</v>
      </c>
      <c r="I31" s="527">
        <v>1.0788267860298015</v>
      </c>
      <c r="J31" s="292">
        <v>-300773</v>
      </c>
      <c r="K31" s="292">
        <v>-608976</v>
      </c>
      <c r="L31" s="1292">
        <v>1.0247030152307555</v>
      </c>
      <c r="M31" s="46"/>
      <c r="N31" s="46"/>
      <c r="O31" s="46"/>
    </row>
    <row r="32" spans="2:22" s="134" customFormat="1" ht="15">
      <c r="B32" s="1786" t="s">
        <v>492</v>
      </c>
      <c r="C32" s="1775"/>
      <c r="D32" s="1788"/>
      <c r="E32" s="291">
        <v>-25602</v>
      </c>
      <c r="F32" s="292">
        <v>-18325</v>
      </c>
      <c r="G32" s="292">
        <v>-42273</v>
      </c>
      <c r="H32" s="526">
        <v>1.3068485675306958</v>
      </c>
      <c r="I32" s="527">
        <v>0.6511600656198735</v>
      </c>
      <c r="J32" s="292">
        <v>-84030</v>
      </c>
      <c r="K32" s="292">
        <v>-90257</v>
      </c>
      <c r="L32" s="1292">
        <v>7.410448649291923E-2</v>
      </c>
      <c r="M32" s="46"/>
      <c r="N32" s="46"/>
      <c r="O32" s="46"/>
      <c r="P32" s="40"/>
      <c r="Q32" s="40"/>
      <c r="R32" s="40"/>
      <c r="S32" s="40"/>
      <c r="T32" s="40"/>
      <c r="U32" s="40"/>
      <c r="V32" s="40"/>
    </row>
    <row r="33" spans="2:19">
      <c r="B33" s="1776" t="s">
        <v>57</v>
      </c>
      <c r="C33" s="1777"/>
      <c r="D33" s="1777"/>
      <c r="E33" s="294">
        <v>-110497</v>
      </c>
      <c r="F33" s="295">
        <v>-183905</v>
      </c>
      <c r="G33" s="295">
        <v>-218755</v>
      </c>
      <c r="H33" s="528">
        <v>0.18950001359397506</v>
      </c>
      <c r="I33" s="529">
        <v>0.97973700643456385</v>
      </c>
      <c r="J33" s="295">
        <v>-384803</v>
      </c>
      <c r="K33" s="295">
        <v>-699233</v>
      </c>
      <c r="L33" s="1293">
        <v>0.81711940915221559</v>
      </c>
      <c r="M33" s="46"/>
      <c r="N33" s="46"/>
      <c r="O33" s="46"/>
    </row>
    <row r="34" spans="2:19">
      <c r="B34" s="1774" t="s">
        <v>68</v>
      </c>
      <c r="C34" s="1775"/>
      <c r="D34" s="1775"/>
      <c r="E34" s="291">
        <v>-13274</v>
      </c>
      <c r="F34" s="292">
        <v>-49398</v>
      </c>
      <c r="G34" s="292">
        <v>-54675</v>
      </c>
      <c r="H34" s="526">
        <v>0.10682618729503224</v>
      </c>
      <c r="I34" s="527">
        <v>3.1189543468434531</v>
      </c>
      <c r="J34" s="292">
        <v>-44280</v>
      </c>
      <c r="K34" s="292">
        <v>-157693</v>
      </c>
      <c r="L34" s="1292">
        <v>2.5612691960252936</v>
      </c>
      <c r="M34" s="46"/>
      <c r="N34" s="46"/>
      <c r="O34" s="46"/>
    </row>
    <row r="35" spans="2:19" ht="14.85" customHeight="1" thickBot="1">
      <c r="B35" s="1789" t="s">
        <v>438</v>
      </c>
      <c r="C35" s="1790"/>
      <c r="D35" s="1790"/>
      <c r="E35" s="751">
        <v>169595</v>
      </c>
      <c r="F35" s="786">
        <v>233534</v>
      </c>
      <c r="G35" s="787">
        <v>231115</v>
      </c>
      <c r="H35" s="767">
        <v>-1.0358234775236119E-2</v>
      </c>
      <c r="I35" s="1168">
        <v>0.36274654323535471</v>
      </c>
      <c r="J35" s="786">
        <v>769775</v>
      </c>
      <c r="K35" s="787">
        <v>871819</v>
      </c>
      <c r="L35" s="1296">
        <v>0.13256341138644401</v>
      </c>
      <c r="M35" s="46"/>
      <c r="N35" s="46"/>
      <c r="O35" s="46"/>
    </row>
    <row r="36" spans="2:19">
      <c r="B36" s="1791"/>
      <c r="C36" s="1775"/>
      <c r="D36" s="1775"/>
      <c r="E36" s="1775"/>
      <c r="F36" s="1775"/>
      <c r="G36" s="1775"/>
      <c r="H36" s="1792"/>
      <c r="I36" s="1792"/>
      <c r="J36" s="1792"/>
      <c r="K36" s="1792"/>
      <c r="L36" s="1792"/>
      <c r="M36" s="46"/>
      <c r="N36" s="46"/>
      <c r="O36" s="46"/>
    </row>
    <row r="37" spans="2:19" ht="15">
      <c r="B37" s="1639" t="s">
        <v>588</v>
      </c>
      <c r="C37"/>
      <c r="D37"/>
      <c r="E37"/>
      <c r="F37"/>
      <c r="G37"/>
      <c r="H37"/>
      <c r="I37"/>
      <c r="J37"/>
      <c r="K37"/>
      <c r="L37"/>
      <c r="M37"/>
      <c r="N37"/>
      <c r="O37"/>
      <c r="P37"/>
      <c r="Q37"/>
      <c r="R37"/>
      <c r="S37"/>
    </row>
    <row r="38" spans="2:19" ht="15">
      <c r="B38" s="1639" t="s">
        <v>589</v>
      </c>
      <c r="C38"/>
      <c r="D38"/>
      <c r="E38"/>
      <c r="F38"/>
      <c r="G38"/>
      <c r="H38"/>
      <c r="I38"/>
      <c r="J38"/>
      <c r="K38"/>
      <c r="L38"/>
      <c r="M38"/>
      <c r="N38"/>
      <c r="O38"/>
      <c r="P38"/>
      <c r="Q38"/>
      <c r="R38"/>
      <c r="S38"/>
    </row>
    <row r="39" spans="2:19" ht="15">
      <c r="B39" s="1639" t="s">
        <v>590</v>
      </c>
      <c r="C39"/>
      <c r="D39"/>
      <c r="E39"/>
      <c r="F39"/>
      <c r="G39"/>
      <c r="H39"/>
      <c r="I39"/>
    </row>
    <row r="40" spans="2:19" ht="13.9" customHeight="1">
      <c r="B40" s="1639" t="s">
        <v>591</v>
      </c>
      <c r="C40"/>
      <c r="D40"/>
      <c r="E40"/>
      <c r="F40"/>
      <c r="G40"/>
      <c r="H40"/>
      <c r="I40"/>
    </row>
    <row r="41" spans="2:19" ht="15">
      <c r="B41" s="1639" t="s">
        <v>592</v>
      </c>
      <c r="C41"/>
      <c r="D41"/>
      <c r="E41"/>
      <c r="F41"/>
      <c r="G41"/>
      <c r="H41"/>
      <c r="I41"/>
    </row>
    <row r="42" spans="2:19" ht="15">
      <c r="B42" s="1639" t="s">
        <v>593</v>
      </c>
      <c r="C42"/>
      <c r="D42"/>
      <c r="E42"/>
      <c r="F42"/>
      <c r="G42"/>
      <c r="H42"/>
      <c r="I42"/>
    </row>
    <row r="43" spans="2:19" ht="15">
      <c r="B43" s="1639" t="s">
        <v>594</v>
      </c>
      <c r="C43"/>
      <c r="D43"/>
      <c r="E43"/>
      <c r="F43"/>
      <c r="G43"/>
      <c r="H43"/>
      <c r="I43"/>
    </row>
    <row r="44" spans="2:19" ht="15">
      <c r="B44" s="1639" t="s">
        <v>595</v>
      </c>
      <c r="C44"/>
      <c r="D44"/>
      <c r="E44"/>
      <c r="F44"/>
      <c r="G44"/>
      <c r="H44"/>
      <c r="I44"/>
    </row>
    <row r="45" spans="2:19" ht="15">
      <c r="C45"/>
      <c r="D45"/>
      <c r="E45"/>
      <c r="F45"/>
      <c r="G45"/>
      <c r="H45"/>
      <c r="I45"/>
    </row>
    <row r="46" spans="2:19" ht="15">
      <c r="C46"/>
      <c r="D46"/>
      <c r="E46"/>
      <c r="F46"/>
      <c r="G46"/>
      <c r="H46"/>
      <c r="I46"/>
    </row>
    <row r="47" spans="2:19" ht="15">
      <c r="B47"/>
      <c r="C47"/>
      <c r="D47"/>
      <c r="E47"/>
      <c r="F47"/>
      <c r="G47"/>
      <c r="H47"/>
      <c r="I47"/>
    </row>
    <row r="48" spans="2:19" ht="19.5" customHeight="1">
      <c r="B48"/>
      <c r="C48"/>
      <c r="D48"/>
      <c r="E48"/>
      <c r="F48"/>
      <c r="G48"/>
      <c r="H48"/>
      <c r="I48"/>
    </row>
    <row r="49" spans="2:9" ht="15">
      <c r="B49"/>
      <c r="C49"/>
      <c r="D49"/>
      <c r="E49"/>
      <c r="F49"/>
      <c r="G49"/>
      <c r="H49"/>
      <c r="I49"/>
    </row>
    <row r="50" spans="2:9" ht="15">
      <c r="B50"/>
      <c r="C50"/>
      <c r="D50"/>
      <c r="E50"/>
      <c r="F50"/>
      <c r="G50"/>
      <c r="H50"/>
      <c r="I50"/>
    </row>
    <row r="51" spans="2:9" ht="15">
      <c r="B51"/>
      <c r="C51"/>
      <c r="D51"/>
      <c r="E51"/>
      <c r="F51"/>
      <c r="G51"/>
      <c r="H51"/>
      <c r="I51"/>
    </row>
    <row r="52" spans="2:9" ht="15">
      <c r="B52"/>
      <c r="C52"/>
      <c r="D52"/>
      <c r="E52"/>
      <c r="F52"/>
      <c r="G52"/>
      <c r="H52"/>
      <c r="I52"/>
    </row>
    <row r="53" spans="2:9" ht="15">
      <c r="B53"/>
      <c r="C53"/>
      <c r="D53"/>
      <c r="E53"/>
      <c r="F53"/>
      <c r="G53"/>
      <c r="H53"/>
      <c r="I53"/>
    </row>
    <row r="54" spans="2:9" ht="15">
      <c r="B54"/>
      <c r="C54"/>
      <c r="D54"/>
      <c r="E54"/>
      <c r="F54"/>
      <c r="G54"/>
      <c r="H54"/>
      <c r="I54"/>
    </row>
    <row r="55" spans="2:9" ht="15">
      <c r="B55"/>
      <c r="C55"/>
      <c r="D55"/>
      <c r="E55"/>
      <c r="F55"/>
      <c r="G55"/>
      <c r="H55"/>
      <c r="I55"/>
    </row>
    <row r="56" spans="2:9" ht="15">
      <c r="B56"/>
      <c r="C56"/>
      <c r="D56"/>
      <c r="E56"/>
      <c r="F56"/>
      <c r="G56"/>
      <c r="H56"/>
      <c r="I56"/>
    </row>
    <row r="57" spans="2:9" ht="15">
      <c r="B57"/>
      <c r="C57"/>
      <c r="D57"/>
      <c r="E57"/>
      <c r="F57"/>
      <c r="G57"/>
      <c r="H57"/>
      <c r="I57"/>
    </row>
    <row r="58" spans="2:9" ht="15">
      <c r="B58"/>
      <c r="C58"/>
      <c r="D58"/>
      <c r="E58"/>
      <c r="F58"/>
      <c r="G58"/>
      <c r="H58"/>
      <c r="I58"/>
    </row>
    <row r="59" spans="2:9" ht="15">
      <c r="B59"/>
      <c r="C59"/>
      <c r="D59"/>
      <c r="E59"/>
      <c r="F59"/>
      <c r="G59"/>
      <c r="H59"/>
      <c r="I59"/>
    </row>
    <row r="60" spans="2:9" ht="15">
      <c r="B60"/>
      <c r="C60"/>
      <c r="D60"/>
      <c r="E60"/>
      <c r="F60"/>
      <c r="G60"/>
      <c r="H60"/>
      <c r="I60"/>
    </row>
    <row r="61" spans="2:9" ht="15">
      <c r="B61"/>
      <c r="C61"/>
      <c r="D61"/>
      <c r="E61"/>
      <c r="F61"/>
      <c r="G61"/>
      <c r="H61"/>
      <c r="I61"/>
    </row>
    <row r="62" spans="2:9" ht="15">
      <c r="B62"/>
      <c r="C62"/>
      <c r="D62"/>
      <c r="E62"/>
      <c r="F62"/>
      <c r="G62"/>
      <c r="H62"/>
      <c r="I62"/>
    </row>
    <row r="63" spans="2:9" ht="15">
      <c r="B63"/>
      <c r="C63"/>
      <c r="D63"/>
      <c r="E63"/>
      <c r="F63"/>
      <c r="G63"/>
      <c r="H63"/>
      <c r="I63"/>
    </row>
    <row r="64" spans="2:9" ht="15">
      <c r="B64"/>
      <c r="C64"/>
      <c r="D64"/>
      <c r="E64"/>
      <c r="F64"/>
      <c r="G64"/>
      <c r="H64"/>
      <c r="I64"/>
    </row>
    <row r="65" spans="2:9" ht="15">
      <c r="B65"/>
      <c r="C65"/>
      <c r="D65"/>
      <c r="E65"/>
      <c r="F65"/>
      <c r="G65"/>
      <c r="H65"/>
      <c r="I65"/>
    </row>
    <row r="66" spans="2:9" ht="15">
      <c r="B66"/>
      <c r="C66"/>
      <c r="D66"/>
      <c r="E66"/>
      <c r="F66"/>
      <c r="G66"/>
      <c r="H66"/>
      <c r="I66"/>
    </row>
    <row r="67" spans="2:9" ht="15">
      <c r="B67"/>
      <c r="C67"/>
      <c r="D67"/>
      <c r="E67"/>
      <c r="F67"/>
      <c r="G67"/>
      <c r="H67"/>
      <c r="I67"/>
    </row>
    <row r="68" spans="2:9" ht="15">
      <c r="B68"/>
      <c r="C68"/>
      <c r="D68"/>
      <c r="E68"/>
      <c r="F68"/>
      <c r="G68"/>
      <c r="H68"/>
      <c r="I68"/>
    </row>
    <row r="69" spans="2:9" ht="15">
      <c r="B69"/>
      <c r="C69"/>
      <c r="D69"/>
      <c r="E69"/>
      <c r="F69"/>
      <c r="G69"/>
      <c r="H69"/>
      <c r="I69"/>
    </row>
    <row r="70" spans="2:9" ht="15">
      <c r="B70"/>
      <c r="C70"/>
      <c r="D70"/>
      <c r="E70"/>
      <c r="F70"/>
      <c r="G70"/>
      <c r="H70"/>
      <c r="I70"/>
    </row>
    <row r="71" spans="2:9" ht="15">
      <c r="B71"/>
      <c r="C71"/>
      <c r="D71"/>
      <c r="E71"/>
      <c r="F71"/>
      <c r="G71"/>
      <c r="H71"/>
      <c r="I71"/>
    </row>
    <row r="72" spans="2:9" ht="15">
      <c r="B72"/>
      <c r="C72"/>
      <c r="D72"/>
      <c r="E72"/>
      <c r="F72"/>
      <c r="G72"/>
      <c r="H72"/>
      <c r="I72"/>
    </row>
    <row r="73" spans="2:9" ht="15">
      <c r="B73"/>
      <c r="C73"/>
      <c r="D73"/>
      <c r="E73"/>
      <c r="F73"/>
      <c r="G73"/>
      <c r="H73"/>
      <c r="I73"/>
    </row>
    <row r="74" spans="2:9" ht="15">
      <c r="B74"/>
      <c r="C74"/>
      <c r="D74"/>
      <c r="E74"/>
      <c r="F74"/>
      <c r="G74"/>
      <c r="H74"/>
      <c r="I74"/>
    </row>
    <row r="75" spans="2:9" ht="15">
      <c r="B75"/>
      <c r="C75"/>
      <c r="D75"/>
      <c r="E75"/>
      <c r="F75"/>
      <c r="G75"/>
      <c r="H75"/>
      <c r="I75"/>
    </row>
    <row r="76" spans="2:9" ht="15">
      <c r="B76"/>
      <c r="C76"/>
      <c r="D76"/>
      <c r="E76"/>
      <c r="F76"/>
      <c r="G76"/>
      <c r="H76"/>
      <c r="I76"/>
    </row>
    <row r="77" spans="2:9" ht="15">
      <c r="B77"/>
      <c r="C77"/>
      <c r="D77"/>
      <c r="E77"/>
      <c r="F77"/>
      <c r="G77"/>
      <c r="H77"/>
      <c r="I77"/>
    </row>
    <row r="78" spans="2:9" ht="15">
      <c r="B78"/>
      <c r="C78"/>
      <c r="D78"/>
      <c r="E78"/>
      <c r="F78"/>
      <c r="G78"/>
      <c r="H78"/>
      <c r="I78"/>
    </row>
    <row r="79" spans="2:9" ht="15">
      <c r="B79"/>
      <c r="C79"/>
      <c r="D79"/>
      <c r="E79"/>
      <c r="F79"/>
      <c r="G79"/>
      <c r="H79"/>
      <c r="I79"/>
    </row>
    <row r="80" spans="2:9" ht="15">
      <c r="B80"/>
      <c r="C80"/>
      <c r="D80"/>
      <c r="E80"/>
      <c r="F80"/>
      <c r="G80"/>
      <c r="H80"/>
      <c r="I80"/>
    </row>
    <row r="81" spans="2:9" ht="15">
      <c r="B81"/>
      <c r="C81"/>
      <c r="D81"/>
      <c r="E81"/>
      <c r="F81"/>
      <c r="G81"/>
      <c r="H81"/>
      <c r="I81"/>
    </row>
    <row r="82" spans="2:9" ht="15">
      <c r="B82"/>
      <c r="C82"/>
      <c r="D82"/>
      <c r="E82"/>
      <c r="F82"/>
      <c r="G82"/>
      <c r="H82"/>
      <c r="I82"/>
    </row>
    <row r="83" spans="2:9" ht="15">
      <c r="B83"/>
      <c r="C83"/>
      <c r="D83"/>
      <c r="E83"/>
      <c r="F83"/>
      <c r="G83"/>
      <c r="H83"/>
      <c r="I83"/>
    </row>
    <row r="84" spans="2:9" ht="15">
      <c r="B84"/>
      <c r="C84"/>
      <c r="D84"/>
      <c r="E84"/>
      <c r="F84"/>
      <c r="G84"/>
      <c r="H84"/>
      <c r="I84"/>
    </row>
    <row r="85" spans="2:9" ht="15">
      <c r="B85"/>
      <c r="C85"/>
      <c r="D85"/>
      <c r="E85"/>
      <c r="F85"/>
      <c r="G85"/>
      <c r="H85"/>
      <c r="I85"/>
    </row>
  </sheetData>
  <mergeCells count="8">
    <mergeCell ref="J13:K13"/>
    <mergeCell ref="B1:D1"/>
    <mergeCell ref="B4:I4"/>
    <mergeCell ref="E6:G6"/>
    <mergeCell ref="H6:I6"/>
    <mergeCell ref="E13:G13"/>
    <mergeCell ref="H13:I13"/>
    <mergeCell ref="B3:I3"/>
  </mergeCells>
  <hyperlinks>
    <hyperlink ref="A1" location="'Anexos &gt;&gt;'!A1" display="Volver al índice anexos" xr:uid="{97571366-C3E0-48D5-9A3F-5B24827ADD99}"/>
  </hyperlinks>
  <pageMargins left="0.7" right="0.7" top="0.75" bottom="0.75" header="0.3" footer="0.3"/>
  <pageSetup orientation="portrait" r:id="rId1"/>
  <headerFooter>
    <oddFooter>&amp;C_x000D_&amp;1#&amp;"Calibri"&amp;8&amp;K0000FF Datos elaborados por BCP para uso Interno</oddFooter>
  </headerFooter>
  <ignoredErrors>
    <ignoredError sqref="J14:K14" numberStoredAsText="1"/>
    <ignoredError sqref="L14" numberStoredAsText="1"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A1:J26"/>
  <sheetViews>
    <sheetView showGridLines="0" zoomScale="79" zoomScaleNormal="79" workbookViewId="0">
      <selection activeCell="S10" sqref="S10"/>
    </sheetView>
  </sheetViews>
  <sheetFormatPr baseColWidth="10" defaultColWidth="11.42578125" defaultRowHeight="14.25"/>
  <cols>
    <col min="1" max="1" width="6" style="40" customWidth="1"/>
    <col min="2" max="2" width="42.7109375" style="40" customWidth="1"/>
    <col min="3" max="5" width="10.7109375" style="40" customWidth="1"/>
    <col min="6" max="7" width="10.28515625" style="40" customWidth="1"/>
    <col min="8" max="9" width="11.42578125" style="40"/>
    <col min="10" max="10" width="17.5703125" style="40" customWidth="1"/>
    <col min="11" max="16384" width="11.42578125" style="40"/>
  </cols>
  <sheetData>
    <row r="1" spans="1:10" ht="15">
      <c r="A1" s="132" t="s">
        <v>902</v>
      </c>
    </row>
    <row r="2" spans="1:10">
      <c r="B2" s="2298" t="s">
        <v>700</v>
      </c>
      <c r="C2" s="2360"/>
      <c r="D2" s="2360"/>
      <c r="E2" s="2360"/>
      <c r="F2" s="2360"/>
      <c r="G2" s="2360"/>
    </row>
    <row r="3" spans="1:10">
      <c r="B3" s="2360"/>
      <c r="C3" s="2360"/>
      <c r="D3" s="2360"/>
      <c r="E3" s="2360"/>
      <c r="F3" s="2360"/>
      <c r="G3" s="2360"/>
    </row>
    <row r="4" spans="1:10" ht="15" thickBot="1">
      <c r="B4" s="46"/>
      <c r="C4" s="46"/>
      <c r="D4" s="46"/>
      <c r="E4" s="46"/>
      <c r="F4" s="46"/>
      <c r="G4" s="46"/>
    </row>
    <row r="5" spans="1:10" ht="14.1" customHeight="1">
      <c r="B5" s="811" t="s">
        <v>701</v>
      </c>
      <c r="C5" s="2132" t="s">
        <v>41</v>
      </c>
      <c r="D5" s="2133"/>
      <c r="E5" s="2134"/>
      <c r="F5" s="2132" t="s">
        <v>42</v>
      </c>
      <c r="G5" s="2134"/>
      <c r="H5" s="2362" t="s">
        <v>60</v>
      </c>
      <c r="I5" s="2363"/>
      <c r="J5" s="1327" t="s">
        <v>42</v>
      </c>
    </row>
    <row r="6" spans="1:10" ht="15" thickBot="1">
      <c r="B6" s="975" t="s">
        <v>141</v>
      </c>
      <c r="C6" s="776" t="s">
        <v>874</v>
      </c>
      <c r="D6" s="777" t="s">
        <v>811</v>
      </c>
      <c r="E6" s="1836" t="s">
        <v>875</v>
      </c>
      <c r="F6" s="286" t="s">
        <v>44</v>
      </c>
      <c r="G6" s="287" t="s">
        <v>45</v>
      </c>
      <c r="H6" s="1328" t="s">
        <v>725</v>
      </c>
      <c r="I6" s="1329" t="s">
        <v>726</v>
      </c>
      <c r="J6" s="1330" t="str">
        <f>I6&amp;" / "&amp;H6</f>
        <v>2025 / 2024</v>
      </c>
    </row>
    <row r="7" spans="1:10">
      <c r="B7" s="189" t="s">
        <v>55</v>
      </c>
      <c r="C7" s="823">
        <v>-15640</v>
      </c>
      <c r="D7" s="824">
        <v>12434</v>
      </c>
      <c r="E7" s="824">
        <v>16878</v>
      </c>
      <c r="F7" s="825">
        <v>0.35740710953836258</v>
      </c>
      <c r="G7" s="826">
        <v>-2.0791560102301792</v>
      </c>
      <c r="H7" s="823">
        <v>6032</v>
      </c>
      <c r="I7" s="1331">
        <v>53731</v>
      </c>
      <c r="J7" s="1332">
        <v>7.9076591511936343</v>
      </c>
    </row>
    <row r="8" spans="1:10">
      <c r="B8" s="189" t="s">
        <v>535</v>
      </c>
      <c r="C8" s="827">
        <v>214144</v>
      </c>
      <c r="D8" s="828">
        <v>260937</v>
      </c>
      <c r="E8" s="828">
        <v>252100</v>
      </c>
      <c r="F8" s="829">
        <v>-3.3866412199113197E-2</v>
      </c>
      <c r="G8" s="830">
        <v>0.17724521817095037</v>
      </c>
      <c r="H8" s="827">
        <v>944976</v>
      </c>
      <c r="I8" s="828">
        <v>1010073</v>
      </c>
      <c r="J8" s="1333">
        <v>6.8887463808604665E-2</v>
      </c>
    </row>
    <row r="9" spans="1:10">
      <c r="B9" s="245" t="s">
        <v>596</v>
      </c>
      <c r="C9" s="831">
        <v>145476</v>
      </c>
      <c r="D9" s="828">
        <v>161004</v>
      </c>
      <c r="E9" s="832">
        <v>168396</v>
      </c>
      <c r="F9" s="829">
        <v>4.591190280986808E-2</v>
      </c>
      <c r="G9" s="830">
        <v>0.1575517611152355</v>
      </c>
      <c r="H9" s="827">
        <v>617226</v>
      </c>
      <c r="I9" s="832">
        <v>626810</v>
      </c>
      <c r="J9" s="1333">
        <v>1.5527537725241645E-2</v>
      </c>
    </row>
    <row r="10" spans="1:10">
      <c r="B10" s="245" t="s">
        <v>239</v>
      </c>
      <c r="C10" s="831">
        <v>15356</v>
      </c>
      <c r="D10" s="832">
        <v>17871</v>
      </c>
      <c r="E10" s="832">
        <v>31462</v>
      </c>
      <c r="F10" s="829">
        <v>0.76050584746236916</v>
      </c>
      <c r="G10" s="830">
        <v>1.0488408439697838</v>
      </c>
      <c r="H10" s="831">
        <v>66525</v>
      </c>
      <c r="I10" s="832">
        <v>85899</v>
      </c>
      <c r="J10" s="1333">
        <v>0.29122886133032694</v>
      </c>
    </row>
    <row r="11" spans="1:10">
      <c r="B11" s="245" t="s">
        <v>597</v>
      </c>
      <c r="C11" s="827">
        <v>15289</v>
      </c>
      <c r="D11" s="828">
        <v>107080</v>
      </c>
      <c r="E11" s="828">
        <v>44433</v>
      </c>
      <c r="F11" s="829">
        <v>-0.58504856182293608</v>
      </c>
      <c r="G11" s="830">
        <v>1.9062070769834523</v>
      </c>
      <c r="H11" s="827">
        <v>187604</v>
      </c>
      <c r="I11" s="828">
        <v>257003</v>
      </c>
      <c r="J11" s="1333">
        <v>0.36992281614464512</v>
      </c>
    </row>
    <row r="12" spans="1:10">
      <c r="B12" s="246" t="s">
        <v>598</v>
      </c>
      <c r="C12" s="827">
        <v>53081</v>
      </c>
      <c r="D12" s="828">
        <v>-32934</v>
      </c>
      <c r="E12" s="828">
        <v>-1392</v>
      </c>
      <c r="F12" s="829">
        <v>-0.95773364911641468</v>
      </c>
      <c r="G12" s="830">
        <v>-1.0262240726436955</v>
      </c>
      <c r="H12" s="827">
        <v>78521</v>
      </c>
      <c r="I12" s="828">
        <v>-39251</v>
      </c>
      <c r="J12" s="1333">
        <v>-1.4998790132575999</v>
      </c>
    </row>
    <row r="13" spans="1:10">
      <c r="B13" s="245" t="s">
        <v>599</v>
      </c>
      <c r="C13" s="827">
        <v>-21323</v>
      </c>
      <c r="D13" s="828">
        <v>4028</v>
      </c>
      <c r="E13" s="828">
        <v>8391</v>
      </c>
      <c r="F13" s="829">
        <v>1.083167825223436</v>
      </c>
      <c r="G13" s="830">
        <v>-1.3935187356375744</v>
      </c>
      <c r="H13" s="827">
        <v>-32613</v>
      </c>
      <c r="I13" s="828">
        <v>29888</v>
      </c>
      <c r="J13" s="1333">
        <v>-1.9164443626774599</v>
      </c>
    </row>
    <row r="14" spans="1:10">
      <c r="B14" s="245" t="s">
        <v>65</v>
      </c>
      <c r="C14" s="827">
        <v>6265</v>
      </c>
      <c r="D14" s="828">
        <v>3888</v>
      </c>
      <c r="E14" s="828">
        <v>810</v>
      </c>
      <c r="F14" s="829">
        <v>-0.79166666666666663</v>
      </c>
      <c r="G14" s="830">
        <v>-0.87071029529130084</v>
      </c>
      <c r="H14" s="827">
        <v>27713</v>
      </c>
      <c r="I14" s="828">
        <v>49724</v>
      </c>
      <c r="J14" s="1333">
        <v>0.79424818677155129</v>
      </c>
    </row>
    <row r="15" spans="1:10" ht="15.75" thickBot="1">
      <c r="B15" s="189" t="s">
        <v>600</v>
      </c>
      <c r="C15" s="831">
        <v>-145999</v>
      </c>
      <c r="D15" s="832">
        <v>-190831</v>
      </c>
      <c r="E15" s="832">
        <v>-207372</v>
      </c>
      <c r="F15" s="833">
        <v>8.6678789085630745E-2</v>
      </c>
      <c r="G15" s="834">
        <v>0.42036589291707477</v>
      </c>
      <c r="H15" s="831">
        <v>-686698</v>
      </c>
      <c r="I15" s="832">
        <v>-783973</v>
      </c>
      <c r="J15" s="1334">
        <v>0.14165615743747614</v>
      </c>
    </row>
    <row r="16" spans="1:10" ht="15" thickBot="1">
      <c r="B16" s="247" t="s">
        <v>601</v>
      </c>
      <c r="C16" s="835">
        <v>52505</v>
      </c>
      <c r="D16" s="836">
        <v>82540</v>
      </c>
      <c r="E16" s="837">
        <v>61606</v>
      </c>
      <c r="F16" s="838">
        <v>-0.25362248606736126</v>
      </c>
      <c r="G16" s="839">
        <v>0.17333587277402152</v>
      </c>
      <c r="H16" s="835">
        <v>264310</v>
      </c>
      <c r="I16" s="837">
        <v>279831</v>
      </c>
      <c r="J16" s="1335">
        <v>5.8722711967008435E-2</v>
      </c>
    </row>
    <row r="17" spans="2:10">
      <c r="B17" s="768" t="s">
        <v>68</v>
      </c>
      <c r="C17" s="823">
        <v>-22722</v>
      </c>
      <c r="D17" s="824">
        <v>-21056</v>
      </c>
      <c r="E17" s="824">
        <v>-10592</v>
      </c>
      <c r="F17" s="825">
        <v>-0.49696048632218848</v>
      </c>
      <c r="G17" s="826">
        <v>-0.53384385177361149</v>
      </c>
      <c r="H17" s="823">
        <v>-68660</v>
      </c>
      <c r="I17" s="1331">
        <v>-54432</v>
      </c>
      <c r="J17" s="1332">
        <v>-0.20722400233032334</v>
      </c>
    </row>
    <row r="18" spans="2:10" ht="15" thickBot="1">
      <c r="B18" s="769" t="s">
        <v>602</v>
      </c>
      <c r="C18" s="840">
        <v>156</v>
      </c>
      <c r="D18" s="841">
        <v>142</v>
      </c>
      <c r="E18" s="841">
        <v>-27</v>
      </c>
      <c r="F18" s="833">
        <v>-1.1901408450704225</v>
      </c>
      <c r="G18" s="834">
        <v>-1.1730769230769231</v>
      </c>
      <c r="H18" s="840">
        <v>392</v>
      </c>
      <c r="I18" s="1336">
        <v>434</v>
      </c>
      <c r="J18" s="1334">
        <v>0.10714285714285714</v>
      </c>
    </row>
    <row r="19" spans="2:10" ht="15" thickBot="1">
      <c r="B19" s="689" t="s">
        <v>438</v>
      </c>
      <c r="C19" s="842">
        <v>29627</v>
      </c>
      <c r="D19" s="843">
        <v>61342</v>
      </c>
      <c r="E19" s="844">
        <v>51041</v>
      </c>
      <c r="F19" s="845">
        <v>-0.16792735809070458</v>
      </c>
      <c r="G19" s="846">
        <v>0.72278664731494924</v>
      </c>
      <c r="H19" s="842">
        <v>195258</v>
      </c>
      <c r="I19" s="844">
        <v>224965</v>
      </c>
      <c r="J19" s="1337">
        <v>0.15214229378565794</v>
      </c>
    </row>
    <row r="20" spans="2:10">
      <c r="B20" s="2361"/>
      <c r="C20" s="2361"/>
      <c r="D20" s="2361"/>
      <c r="E20" s="2361"/>
      <c r="F20" s="244"/>
      <c r="G20" s="244"/>
    </row>
    <row r="21" spans="2:10">
      <c r="B21" s="1639" t="s">
        <v>712</v>
      </c>
      <c r="C21" s="46"/>
      <c r="D21" s="46"/>
      <c r="E21" s="46"/>
      <c r="F21" s="46"/>
      <c r="G21" s="46"/>
    </row>
    <row r="22" spans="2:10" ht="15" customHeight="1">
      <c r="B22" s="1639" t="s">
        <v>603</v>
      </c>
      <c r="C22" s="46"/>
      <c r="D22" s="46"/>
      <c r="E22" s="46"/>
      <c r="F22" s="46"/>
      <c r="G22" s="46"/>
    </row>
    <row r="23" spans="2:10">
      <c r="B23" s="46"/>
      <c r="C23" s="46"/>
      <c r="D23" s="46"/>
      <c r="E23" s="46"/>
      <c r="F23" s="46"/>
      <c r="G23" s="46"/>
    </row>
    <row r="24" spans="2:10">
      <c r="B24" s="46"/>
      <c r="C24" s="46"/>
      <c r="D24" s="46"/>
      <c r="E24" s="46"/>
      <c r="F24" s="46"/>
      <c r="G24" s="46"/>
    </row>
    <row r="25" spans="2:10">
      <c r="B25" s="46"/>
      <c r="C25" s="46"/>
      <c r="D25" s="46"/>
      <c r="E25" s="46"/>
      <c r="F25" s="46"/>
      <c r="G25" s="46"/>
    </row>
    <row r="26" spans="2:10">
      <c r="B26" s="46"/>
      <c r="C26" s="46"/>
      <c r="D26" s="46"/>
      <c r="E26" s="46"/>
      <c r="F26" s="46"/>
      <c r="G26" s="46"/>
    </row>
  </sheetData>
  <mergeCells count="5">
    <mergeCell ref="B2:G3"/>
    <mergeCell ref="C5:E5"/>
    <mergeCell ref="F5:G5"/>
    <mergeCell ref="B20:E20"/>
    <mergeCell ref="H5:I5"/>
  </mergeCells>
  <hyperlinks>
    <hyperlink ref="B6" location="Index!A1" display="Back to index" xr:uid="{B2442CE0-4875-492A-A7BF-29DC60BB5DDF}"/>
    <hyperlink ref="A1" location="'Anexos &gt;&gt;'!A1" display="Volver al índice anexos" xr:uid="{97501E88-6F4C-4C8E-A0DC-45C03A43C045}"/>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6 F6:G6 H6:I6" numberStoredAsText="1"/>
    <ignoredError sqref="J6" numberStoredAsText="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sheetPr>
    <tabColor rgb="FF2AD2C9"/>
  </sheetPr>
  <dimension ref="A1:J76"/>
  <sheetViews>
    <sheetView showGridLines="0" zoomScale="64" zoomScaleNormal="84" workbookViewId="0"/>
  </sheetViews>
  <sheetFormatPr baseColWidth="10" defaultColWidth="11.42578125" defaultRowHeight="15"/>
  <cols>
    <col min="2" max="2" width="45.7109375" customWidth="1"/>
    <col min="3" max="5" width="6.85546875" bestFit="1" customWidth="1"/>
    <col min="6" max="7" width="9.28515625" customWidth="1"/>
    <col min="8" max="9" width="8.7109375" customWidth="1"/>
    <col min="10" max="10" width="16.28515625" customWidth="1"/>
  </cols>
  <sheetData>
    <row r="1" spans="1:7">
      <c r="A1" s="109" t="s">
        <v>37</v>
      </c>
    </row>
    <row r="2" spans="1:7" ht="15.75" thickBot="1"/>
    <row r="3" spans="1:7">
      <c r="B3" s="2140" t="s">
        <v>790</v>
      </c>
      <c r="C3" s="2132" t="s">
        <v>41</v>
      </c>
      <c r="D3" s="2133"/>
      <c r="E3" s="2134"/>
      <c r="F3" s="2133" t="s">
        <v>60</v>
      </c>
      <c r="G3" s="2134"/>
    </row>
    <row r="4" spans="1:7" ht="15.75" thickBot="1">
      <c r="B4" s="2141"/>
      <c r="C4" s="1793" t="s">
        <v>874</v>
      </c>
      <c r="D4" s="1794" t="s">
        <v>811</v>
      </c>
      <c r="E4" s="1795" t="s">
        <v>875</v>
      </c>
      <c r="F4" s="1796" t="s">
        <v>876</v>
      </c>
      <c r="G4" s="1797" t="s">
        <v>877</v>
      </c>
    </row>
    <row r="5" spans="1:7">
      <c r="B5" s="1919" t="s">
        <v>121</v>
      </c>
      <c r="C5" s="1632"/>
      <c r="D5" s="1632"/>
      <c r="E5" s="1633"/>
      <c r="F5" s="1632"/>
      <c r="G5" s="1633"/>
    </row>
    <row r="6" spans="1:7" ht="27.75">
      <c r="B6" s="1923" t="s">
        <v>656</v>
      </c>
      <c r="C6" s="1182">
        <v>5.585221271440606E-2</v>
      </c>
      <c r="D6" s="1182">
        <v>7.3999999999999996E-2</v>
      </c>
      <c r="E6" s="1151">
        <v>8.1000000000000003E-2</v>
      </c>
      <c r="F6" s="1182">
        <v>4.1987612008535048E-2</v>
      </c>
      <c r="G6" s="1151">
        <v>6.5877342890847138E-2</v>
      </c>
    </row>
    <row r="7" spans="1:7">
      <c r="B7" s="1919" t="s">
        <v>124</v>
      </c>
      <c r="C7" s="1913"/>
      <c r="D7" s="1913"/>
      <c r="E7" s="1914"/>
      <c r="F7" s="1913"/>
      <c r="G7" s="1914"/>
    </row>
    <row r="8" spans="1:7">
      <c r="B8" s="1920" t="s">
        <v>791</v>
      </c>
      <c r="C8" s="1183">
        <v>0.75807086354910758</v>
      </c>
      <c r="D8" s="1183">
        <v>0.79120192466964712</v>
      </c>
      <c r="E8" s="1152">
        <v>0.79895909266093823</v>
      </c>
      <c r="F8" s="1183">
        <v>0.725059966</v>
      </c>
      <c r="G8" s="1152">
        <v>0.78195822823884875</v>
      </c>
    </row>
    <row r="9" spans="1:7">
      <c r="B9" s="1920" t="s">
        <v>657</v>
      </c>
      <c r="C9" s="1183">
        <v>0.85349280585211873</v>
      </c>
      <c r="D9" s="1183">
        <v>0.88787373580419737</v>
      </c>
      <c r="E9" s="1152">
        <v>0.90157798403564848</v>
      </c>
      <c r="F9" s="1183">
        <v>0.82538233954813789</v>
      </c>
      <c r="G9" s="1152">
        <v>0.88866249832242972</v>
      </c>
    </row>
    <row r="10" spans="1:7">
      <c r="B10" s="1920" t="s">
        <v>658</v>
      </c>
      <c r="C10" s="1183">
        <v>0.62741990951101478</v>
      </c>
      <c r="D10" s="1183">
        <v>0.65203129280856775</v>
      </c>
      <c r="E10" s="1152">
        <v>0.67947740285010516</v>
      </c>
      <c r="F10" s="1183">
        <v>0.59146233812162308</v>
      </c>
      <c r="G10" s="1152">
        <v>0.65112840352708057</v>
      </c>
    </row>
    <row r="11" spans="1:7">
      <c r="B11" s="1919" t="s">
        <v>40</v>
      </c>
      <c r="C11" s="1183"/>
      <c r="D11" s="1183"/>
      <c r="E11" s="1152"/>
      <c r="F11" s="1183"/>
      <c r="G11" s="1152"/>
    </row>
    <row r="12" spans="1:7">
      <c r="B12" s="1920" t="s">
        <v>659</v>
      </c>
      <c r="C12" s="1183">
        <v>0.66093182138253459</v>
      </c>
      <c r="D12" s="1183">
        <v>0.67174787330834207</v>
      </c>
      <c r="E12" s="1152">
        <v>0.68234132142170723</v>
      </c>
      <c r="F12" s="1183">
        <v>0.68132163117586453</v>
      </c>
      <c r="G12" s="1152">
        <v>0.67572249058635714</v>
      </c>
    </row>
    <row r="13" spans="1:7">
      <c r="B13" s="1920" t="s">
        <v>792</v>
      </c>
      <c r="C13" s="1183">
        <v>9.8418933835465225E-2</v>
      </c>
      <c r="D13" s="1183">
        <v>0.10168492427604642</v>
      </c>
      <c r="E13" s="1152">
        <v>0.11295536989527837</v>
      </c>
      <c r="F13" s="1183">
        <v>0.10176631528410843</v>
      </c>
      <c r="G13" s="1152">
        <v>0.11062361165216679</v>
      </c>
    </row>
    <row r="14" spans="1:7" ht="19.899999999999999" customHeight="1">
      <c r="B14" s="1922" t="s">
        <v>793</v>
      </c>
      <c r="C14" s="1620">
        <v>24.541022592152199</v>
      </c>
      <c r="D14" s="1620">
        <v>29.193744922826969</v>
      </c>
      <c r="E14" s="1621">
        <v>29.74579326923077</v>
      </c>
      <c r="F14" s="1620">
        <v>23.72305586535537</v>
      </c>
      <c r="G14" s="1621">
        <v>27.1</v>
      </c>
    </row>
    <row r="15" spans="1:7">
      <c r="B15" s="1919" t="s">
        <v>291</v>
      </c>
      <c r="C15" s="1183"/>
      <c r="D15" s="1183"/>
      <c r="E15" s="1152"/>
      <c r="F15" s="1183"/>
      <c r="G15" s="1152"/>
    </row>
    <row r="16" spans="1:7" ht="15.75" thickBot="1">
      <c r="B16" s="1921" t="s">
        <v>794</v>
      </c>
      <c r="C16" s="1915">
        <v>713.1028</v>
      </c>
      <c r="D16" s="1915">
        <v>580.7106</v>
      </c>
      <c r="E16" s="1916">
        <v>597.2165</v>
      </c>
      <c r="F16" s="1917">
        <v>2473.9070000000002</v>
      </c>
      <c r="G16" s="1918">
        <v>2479.6308999999997</v>
      </c>
    </row>
    <row r="17" spans="2:10">
      <c r="B17" s="1798"/>
      <c r="C17" s="1620"/>
      <c r="D17" s="1620"/>
      <c r="E17" s="1620"/>
      <c r="F17" s="1620"/>
      <c r="G17" s="1620"/>
    </row>
    <row r="18" spans="2:10" ht="22.5">
      <c r="B18" s="1799" t="s">
        <v>879</v>
      </c>
      <c r="C18" s="77"/>
      <c r="D18" s="77"/>
      <c r="E18" s="77"/>
      <c r="F18" s="77"/>
      <c r="G18" s="77"/>
    </row>
    <row r="19" spans="2:10" ht="22.5">
      <c r="B19" s="1799" t="s">
        <v>795</v>
      </c>
      <c r="C19" s="77"/>
      <c r="D19" s="77"/>
      <c r="E19" s="77"/>
      <c r="F19" s="77"/>
      <c r="G19" s="77"/>
    </row>
    <row r="20" spans="2:10" ht="33.75">
      <c r="B20" s="1799" t="s">
        <v>660</v>
      </c>
      <c r="C20" s="77"/>
      <c r="D20" s="77"/>
      <c r="E20" s="77"/>
      <c r="F20" s="77"/>
      <c r="G20" s="77"/>
    </row>
    <row r="21" spans="2:10" ht="17.100000000000001" customHeight="1">
      <c r="B21" s="1799" t="s">
        <v>661</v>
      </c>
      <c r="C21" s="77"/>
      <c r="D21" s="77"/>
      <c r="E21" s="77"/>
      <c r="F21" s="77"/>
      <c r="G21" s="77"/>
    </row>
    <row r="22" spans="2:10" ht="17.100000000000001" customHeight="1">
      <c r="B22" s="1799" t="s">
        <v>662</v>
      </c>
      <c r="C22" s="77"/>
      <c r="D22" s="77"/>
      <c r="E22" s="77"/>
      <c r="F22" s="77"/>
      <c r="G22" s="77"/>
    </row>
    <row r="23" spans="2:10" ht="17.100000000000001" customHeight="1">
      <c r="B23" s="1799" t="s">
        <v>866</v>
      </c>
      <c r="C23" s="77"/>
      <c r="D23" s="77"/>
      <c r="E23" s="77"/>
      <c r="F23" s="77"/>
      <c r="G23" s="77"/>
    </row>
    <row r="24" spans="2:10" ht="17.100000000000001" customHeight="1">
      <c r="B24" s="1799" t="s">
        <v>867</v>
      </c>
      <c r="C24" s="77"/>
      <c r="D24" s="77"/>
      <c r="E24" s="77"/>
      <c r="F24" s="77"/>
      <c r="G24" s="77"/>
    </row>
    <row r="25" spans="2:10" ht="17.100000000000001" customHeight="1">
      <c r="B25" s="1799" t="s">
        <v>868</v>
      </c>
      <c r="C25" s="77"/>
      <c r="D25" s="77"/>
      <c r="E25" s="77"/>
      <c r="F25" s="77"/>
      <c r="G25" s="77"/>
    </row>
    <row r="26" spans="2:10" ht="17.100000000000001" customHeight="1">
      <c r="B26" s="1799" t="s">
        <v>869</v>
      </c>
      <c r="C26" s="471"/>
      <c r="D26" s="471"/>
      <c r="E26" s="471"/>
      <c r="F26" s="471"/>
      <c r="G26" s="470"/>
    </row>
    <row r="27" spans="2:10">
      <c r="B27" s="1133"/>
    </row>
    <row r="28" spans="2:10">
      <c r="B28" s="1133"/>
    </row>
    <row r="29" spans="2:10" ht="15.75" thickBot="1">
      <c r="B29" s="572" t="s">
        <v>669</v>
      </c>
      <c r="C29" s="46"/>
      <c r="D29" s="46"/>
      <c r="E29" s="46"/>
      <c r="F29" s="46"/>
      <c r="G29" s="46"/>
      <c r="H29" s="46"/>
      <c r="I29" s="46"/>
      <c r="J29" s="46"/>
    </row>
    <row r="30" spans="2:10" ht="15" customHeight="1">
      <c r="B30" s="2135" t="s">
        <v>772</v>
      </c>
      <c r="C30" s="2137" t="s">
        <v>41</v>
      </c>
      <c r="D30" s="2138"/>
      <c r="E30" s="2139"/>
      <c r="F30" s="2137" t="s">
        <v>42</v>
      </c>
      <c r="G30" s="2139"/>
      <c r="H30" s="2120" t="s">
        <v>60</v>
      </c>
      <c r="I30" s="2121"/>
      <c r="J30" s="1510" t="s">
        <v>42</v>
      </c>
    </row>
    <row r="31" spans="2:10" ht="15.75" thickBot="1">
      <c r="B31" s="2136"/>
      <c r="C31" s="1793" t="s">
        <v>874</v>
      </c>
      <c r="D31" s="1794" t="s">
        <v>811</v>
      </c>
      <c r="E31" s="1795" t="s">
        <v>875</v>
      </c>
      <c r="F31" s="879" t="s">
        <v>44</v>
      </c>
      <c r="G31" s="597" t="s">
        <v>45</v>
      </c>
      <c r="H31" s="1796" t="s">
        <v>876</v>
      </c>
      <c r="I31" s="1797" t="s">
        <v>877</v>
      </c>
      <c r="J31" s="1316" t="str">
        <f>_xlfn.CONCAT(I31," / ",H31)</f>
        <v>Dic 25 / Dic 24</v>
      </c>
    </row>
    <row r="32" spans="2:10">
      <c r="B32" s="1801" t="s">
        <v>46</v>
      </c>
      <c r="C32" s="1618"/>
      <c r="D32" s="1618"/>
      <c r="E32" s="1619"/>
      <c r="F32" s="1618"/>
      <c r="G32" s="1619"/>
      <c r="H32" s="46"/>
      <c r="I32" s="46"/>
      <c r="J32" s="561"/>
    </row>
    <row r="33" spans="2:10">
      <c r="B33" s="1800" t="s">
        <v>47</v>
      </c>
      <c r="C33" s="1620">
        <v>17.310786</v>
      </c>
      <c r="D33" s="1620">
        <v>18.728995999999999</v>
      </c>
      <c r="E33" s="1621">
        <v>19.084337000000001</v>
      </c>
      <c r="F33" s="1182">
        <v>1.8972773553905586E-2</v>
      </c>
      <c r="G33" s="1151">
        <v>0.10245352232995097</v>
      </c>
      <c r="H33" s="1620">
        <v>17.310786</v>
      </c>
      <c r="I33" s="1621">
        <v>19.084337000000001</v>
      </c>
      <c r="J33" s="1623">
        <v>0.10245352232995097</v>
      </c>
    </row>
    <row r="34" spans="2:10">
      <c r="B34" s="1800" t="s">
        <v>797</v>
      </c>
      <c r="C34" s="1620">
        <v>13.745141</v>
      </c>
      <c r="D34" s="1620">
        <v>15.477717</v>
      </c>
      <c r="E34" s="1621">
        <v>15.932942000000001</v>
      </c>
      <c r="F34" s="1182">
        <v>2.9411637388123912E-2</v>
      </c>
      <c r="G34" s="1151">
        <v>0.15916904744738525</v>
      </c>
      <c r="H34" s="1620">
        <v>13.745141</v>
      </c>
      <c r="I34" s="1621">
        <v>15.932942000000001</v>
      </c>
      <c r="J34" s="1623">
        <v>0.15916904744738525</v>
      </c>
    </row>
    <row r="35" spans="2:10" ht="15.75" thickBot="1">
      <c r="B35" s="1802" t="s">
        <v>796</v>
      </c>
      <c r="C35" s="1620">
        <v>11.380425000000001</v>
      </c>
      <c r="D35" s="1620">
        <v>13.201356000000001</v>
      </c>
      <c r="E35" s="1621">
        <v>13.955964</v>
      </c>
      <c r="F35" s="1622">
        <v>5.7161400692474329E-2</v>
      </c>
      <c r="G35" s="1623">
        <v>0.22631307705995152</v>
      </c>
      <c r="H35" s="1620">
        <v>11.380425000000001</v>
      </c>
      <c r="I35" s="1621">
        <v>13.955964</v>
      </c>
      <c r="J35" s="1623">
        <v>0.22631307705995152</v>
      </c>
    </row>
    <row r="36" spans="2:10">
      <c r="B36" s="1801" t="s">
        <v>664</v>
      </c>
      <c r="C36" s="1630"/>
      <c r="D36" s="1630"/>
      <c r="E36" s="1631"/>
      <c r="F36" s="1624"/>
      <c r="G36" s="1625"/>
      <c r="H36" s="1618"/>
      <c r="I36" s="1619"/>
      <c r="J36" s="1625"/>
    </row>
    <row r="37" spans="2:10">
      <c r="B37" s="1800" t="s">
        <v>48</v>
      </c>
      <c r="C37" s="1626">
        <v>1953.1486199999999</v>
      </c>
      <c r="D37" s="1626">
        <v>2640.1272680000002</v>
      </c>
      <c r="E37" s="1627">
        <v>2988.6977689999999</v>
      </c>
      <c r="F37" s="1622">
        <v>0.13202791593605845</v>
      </c>
      <c r="G37" s="1623">
        <v>0.53019475240957337</v>
      </c>
      <c r="H37" s="1626">
        <v>6145.6119840000001</v>
      </c>
      <c r="I37" s="1627">
        <v>10039.108781999999</v>
      </c>
      <c r="J37" s="1623">
        <v>0.63354094077801437</v>
      </c>
    </row>
    <row r="38" spans="2:10">
      <c r="B38" s="1800" t="s">
        <v>878</v>
      </c>
      <c r="C38" s="1626">
        <v>212.003669</v>
      </c>
      <c r="D38" s="1626">
        <v>283.48178300000001</v>
      </c>
      <c r="E38" s="1627">
        <v>318.34746699999999</v>
      </c>
      <c r="F38" s="1622">
        <v>0.12299091543388507</v>
      </c>
      <c r="G38" s="1623">
        <v>0.50161300746167736</v>
      </c>
      <c r="H38" s="1626">
        <v>674.23801000000003</v>
      </c>
      <c r="I38" s="1627">
        <v>1087.6396709999999</v>
      </c>
      <c r="J38" s="1623">
        <v>0.61313906197605172</v>
      </c>
    </row>
    <row r="39" spans="2:10">
      <c r="B39" s="1800" t="s">
        <v>798</v>
      </c>
      <c r="C39" s="1620">
        <v>50.984725074846452</v>
      </c>
      <c r="D39" s="1620">
        <v>58.486045261067893</v>
      </c>
      <c r="E39" s="1621">
        <v>66.48720048061432</v>
      </c>
      <c r="F39" s="1622">
        <v>0.13680451779276859</v>
      </c>
      <c r="G39" s="1623">
        <v>0.30406117485207518</v>
      </c>
      <c r="H39" s="1620">
        <v>50.984725074846452</v>
      </c>
      <c r="I39" s="1621">
        <v>66.48720048061432</v>
      </c>
      <c r="J39" s="1623">
        <v>0.30406117485207518</v>
      </c>
    </row>
    <row r="40" spans="2:10" ht="15.75" thickBot="1">
      <c r="B40" s="1802" t="s">
        <v>799</v>
      </c>
      <c r="C40" s="1620">
        <v>2.5499999999999998</v>
      </c>
      <c r="D40" s="1620">
        <v>2.7</v>
      </c>
      <c r="E40" s="1621">
        <v>2.84</v>
      </c>
      <c r="F40" s="1622">
        <v>5.1851851851851816E-2</v>
      </c>
      <c r="G40" s="1623">
        <v>0.11372549019607847</v>
      </c>
      <c r="H40" s="1620">
        <v>2.5499999999999998</v>
      </c>
      <c r="I40" s="1621">
        <v>2.84</v>
      </c>
      <c r="J40" s="1623">
        <v>0.11372549019607847</v>
      </c>
    </row>
    <row r="41" spans="2:10">
      <c r="B41" s="1803" t="s">
        <v>49</v>
      </c>
      <c r="C41" s="1630"/>
      <c r="D41" s="1630"/>
      <c r="E41" s="1631"/>
      <c r="F41" s="1624"/>
      <c r="G41" s="1625"/>
      <c r="H41" s="1924"/>
      <c r="I41" s="1925"/>
      <c r="J41" s="1625"/>
    </row>
    <row r="42" spans="2:10" ht="15.75" thickBot="1">
      <c r="B42" s="1802" t="s">
        <v>800</v>
      </c>
      <c r="C42" s="1626">
        <v>79</v>
      </c>
      <c r="D42" s="1626">
        <v>76</v>
      </c>
      <c r="E42" s="1627">
        <v>80.900000000000006</v>
      </c>
      <c r="F42" s="2006" t="s">
        <v>907</v>
      </c>
      <c r="G42" s="1623" t="s">
        <v>908</v>
      </c>
      <c r="H42" s="1626">
        <v>79</v>
      </c>
      <c r="I42" s="1627">
        <v>80.900000000000006</v>
      </c>
      <c r="J42" s="1623" t="s">
        <v>908</v>
      </c>
    </row>
    <row r="43" spans="2:10">
      <c r="B43" s="1803" t="s">
        <v>666</v>
      </c>
      <c r="C43" s="1630"/>
      <c r="D43" s="1630"/>
      <c r="E43" s="1631"/>
      <c r="F43" s="1624"/>
      <c r="G43" s="1625"/>
      <c r="H43" s="1924"/>
      <c r="I43" s="1925"/>
      <c r="J43" s="1625"/>
    </row>
    <row r="44" spans="2:10">
      <c r="B44" s="1801" t="s">
        <v>801</v>
      </c>
      <c r="C44" s="1620"/>
      <c r="D44" s="1620"/>
      <c r="E44" s="1621"/>
      <c r="F44" s="1622"/>
      <c r="G44" s="1623"/>
      <c r="H44" s="1626"/>
      <c r="I44" s="1627"/>
      <c r="J44" s="1623"/>
    </row>
    <row r="45" spans="2:10">
      <c r="B45" s="1800" t="s">
        <v>667</v>
      </c>
      <c r="C45" s="1620">
        <v>6.1443478516969972</v>
      </c>
      <c r="D45" s="1620">
        <v>7.4118319847281793</v>
      </c>
      <c r="E45" s="1621">
        <v>9.5977823163437499</v>
      </c>
      <c r="F45" s="1622">
        <v>0.29492712950315725</v>
      </c>
      <c r="G45" s="1623">
        <v>0.56205061106573817</v>
      </c>
      <c r="H45" s="1626">
        <v>6.1443478516969972</v>
      </c>
      <c r="I45" s="1627">
        <v>9.5977823163437499</v>
      </c>
      <c r="J45" s="1623">
        <v>0.56205061106573817</v>
      </c>
    </row>
    <row r="46" spans="2:10">
      <c r="B46" s="1800" t="s">
        <v>665</v>
      </c>
      <c r="C46" s="1620">
        <v>-5.0142907772109471</v>
      </c>
      <c r="D46" s="1620">
        <v>-5.0435838201350363</v>
      </c>
      <c r="E46" s="1621">
        <v>-6.1015039589910485</v>
      </c>
      <c r="F46" s="1622">
        <v>0.20975563737685388</v>
      </c>
      <c r="G46" s="1623">
        <v>0.21682292273940118</v>
      </c>
      <c r="H46" s="1626">
        <v>-5.0142907772109471</v>
      </c>
      <c r="I46" s="1621">
        <v>-6.1015039589910485</v>
      </c>
      <c r="J46" s="1623">
        <v>0.21682292273940118</v>
      </c>
    </row>
    <row r="47" spans="2:10">
      <c r="B47" s="1801" t="s">
        <v>802</v>
      </c>
      <c r="C47" s="1620"/>
      <c r="D47" s="1620"/>
      <c r="E47" s="1621"/>
      <c r="F47" s="1622"/>
      <c r="G47" s="1926"/>
      <c r="H47" s="1626"/>
      <c r="I47" s="1627"/>
      <c r="J47" s="1623"/>
    </row>
    <row r="48" spans="2:10">
      <c r="B48" s="1800" t="s">
        <v>667</v>
      </c>
      <c r="C48" s="1620">
        <v>5.3789339588794318</v>
      </c>
      <c r="D48" s="1620">
        <v>7.4299760717127361</v>
      </c>
      <c r="E48" s="1621">
        <v>8.4694890801624307</v>
      </c>
      <c r="F48" s="1622">
        <v>0.13990798872250876</v>
      </c>
      <c r="G48" s="1623">
        <v>0.57456647449280829</v>
      </c>
      <c r="H48" s="1626">
        <v>4.3006664706883395</v>
      </c>
      <c r="I48" s="1621">
        <v>6.9734845841166173</v>
      </c>
      <c r="J48" s="1623">
        <v>0.62148928117192082</v>
      </c>
    </row>
    <row r="49" spans="2:10" ht="15.75" thickBot="1">
      <c r="B49" s="1800" t="s">
        <v>665</v>
      </c>
      <c r="C49" s="1620">
        <v>-4.6895463537066755</v>
      </c>
      <c r="D49" s="1620">
        <v>-4.788972158968801</v>
      </c>
      <c r="E49" s="1621">
        <v>-5.4852492151055854</v>
      </c>
      <c r="F49" s="1622">
        <v>0.14539175276531835</v>
      </c>
      <c r="G49" s="1623">
        <v>0.16967587083769331</v>
      </c>
      <c r="H49" s="1626">
        <v>-4.1580645920735151</v>
      </c>
      <c r="I49" s="1621">
        <v>-4.7622550789125215</v>
      </c>
      <c r="J49" s="1623">
        <v>0.14530570015453104</v>
      </c>
    </row>
    <row r="50" spans="2:10">
      <c r="B50" s="1803" t="s">
        <v>50</v>
      </c>
      <c r="C50" s="1630"/>
      <c r="D50" s="1630"/>
      <c r="E50" s="1631"/>
      <c r="F50" s="1624"/>
      <c r="G50" s="1927"/>
      <c r="H50" s="1924"/>
      <c r="I50" s="1925"/>
      <c r="J50" s="1625"/>
    </row>
    <row r="51" spans="2:10">
      <c r="B51" s="1800" t="s">
        <v>803</v>
      </c>
      <c r="C51" s="1620">
        <v>90.290744813160373</v>
      </c>
      <c r="D51" s="1620">
        <v>113.89719438509921</v>
      </c>
      <c r="E51" s="1621">
        <v>128.89044073166559</v>
      </c>
      <c r="F51" s="1622">
        <v>0.13163841679780575</v>
      </c>
      <c r="G51" s="1623">
        <v>0.4275044579417302</v>
      </c>
      <c r="H51" s="1620">
        <v>279.80726783542536</v>
      </c>
      <c r="I51" s="1621">
        <v>437.72062236893282</v>
      </c>
      <c r="J51" s="1623">
        <v>0.5643647348945473</v>
      </c>
    </row>
    <row r="52" spans="2:10">
      <c r="B52" s="1801" t="s">
        <v>51</v>
      </c>
      <c r="C52" s="1620"/>
      <c r="D52" s="1620"/>
      <c r="E52" s="1621"/>
      <c r="F52" s="1622"/>
      <c r="G52" s="1623"/>
      <c r="H52" s="1620"/>
      <c r="I52" s="1621"/>
      <c r="J52" s="1623"/>
    </row>
    <row r="53" spans="2:10">
      <c r="B53" s="1800" t="s">
        <v>52</v>
      </c>
      <c r="C53" s="1628">
        <v>40.459485999999998</v>
      </c>
      <c r="D53" s="1628">
        <v>56.153523999999997</v>
      </c>
      <c r="E53" s="1629">
        <v>61.299242999999997</v>
      </c>
      <c r="F53" s="1622">
        <v>9.1636617498841222E-2</v>
      </c>
      <c r="G53" s="1623">
        <v>0.51507715644237306</v>
      </c>
      <c r="H53" s="1928">
        <v>127.08194899999999</v>
      </c>
      <c r="I53" s="1929">
        <v>212.60454999999999</v>
      </c>
      <c r="J53" s="1623">
        <v>0.6729720599422031</v>
      </c>
    </row>
    <row r="54" spans="2:10">
      <c r="B54" s="1801" t="s">
        <v>53</v>
      </c>
      <c r="C54" s="1628"/>
      <c r="D54" s="1628"/>
      <c r="E54" s="1629"/>
      <c r="F54" s="1622"/>
      <c r="G54" s="1623"/>
      <c r="H54" s="1928"/>
      <c r="I54" s="1929"/>
      <c r="J54" s="1623"/>
    </row>
    <row r="55" spans="2:10">
      <c r="B55" s="1800" t="s">
        <v>54</v>
      </c>
      <c r="C55" s="1928">
        <v>2144.9580000000001</v>
      </c>
      <c r="D55" s="1928">
        <v>4195.5219999999999</v>
      </c>
      <c r="E55" s="1929">
        <v>5118.0609999999997</v>
      </c>
      <c r="F55" s="1622">
        <v>0.21988658383867365</v>
      </c>
      <c r="G55" s="1623">
        <v>1.3860891448690369</v>
      </c>
      <c r="H55" s="1928">
        <v>4704.8149999999996</v>
      </c>
      <c r="I55" s="1929">
        <v>16269.171</v>
      </c>
      <c r="J55" s="1623">
        <v>2.4579831513035053</v>
      </c>
    </row>
    <row r="56" spans="2:10">
      <c r="B56" s="1801" t="s">
        <v>668</v>
      </c>
      <c r="C56" s="1620"/>
      <c r="D56" s="1620"/>
      <c r="E56" s="1621"/>
      <c r="F56" s="1622"/>
      <c r="G56" s="1623"/>
      <c r="H56" s="1626"/>
      <c r="I56" s="1627"/>
      <c r="J56" s="1623"/>
    </row>
    <row r="57" spans="2:10" ht="15.75" thickBot="1">
      <c r="B57" s="1802" t="s">
        <v>881</v>
      </c>
      <c r="C57" s="1930">
        <v>120.3236301696008</v>
      </c>
      <c r="D57" s="1930">
        <v>174.12044919687497</v>
      </c>
      <c r="E57" s="1931">
        <v>181.58200160537109</v>
      </c>
      <c r="F57" s="1634">
        <v>4.2852820808309877E-2</v>
      </c>
      <c r="G57" s="1635">
        <v>0.50911339152105239</v>
      </c>
      <c r="H57" s="1930">
        <v>364.49532918695598</v>
      </c>
      <c r="I57" s="1931">
        <v>607.67995451244144</v>
      </c>
      <c r="J57" s="1635">
        <v>0.66718173280281423</v>
      </c>
    </row>
    <row r="58" spans="2:10" s="1185" customFormat="1" ht="10.9" customHeight="1">
      <c r="B58" s="1717" t="s">
        <v>58</v>
      </c>
      <c r="C58" s="1719"/>
      <c r="D58" s="1719"/>
      <c r="E58" s="1719"/>
      <c r="F58" s="1720"/>
      <c r="G58" s="1720"/>
    </row>
    <row r="59" spans="2:10" s="1185" customFormat="1" ht="10.9" customHeight="1">
      <c r="B59" s="2124" t="s">
        <v>670</v>
      </c>
      <c r="C59" s="2124"/>
      <c r="D59" s="2124"/>
      <c r="E59" s="2124"/>
      <c r="F59" s="2124"/>
      <c r="G59" s="2124"/>
    </row>
    <row r="60" spans="2:10" s="1185" customFormat="1" ht="10.9" customHeight="1">
      <c r="B60" s="1717" t="s">
        <v>671</v>
      </c>
      <c r="C60" s="1705"/>
      <c r="D60" s="1705"/>
      <c r="E60" s="1705"/>
      <c r="F60" s="1639"/>
      <c r="G60" s="1639"/>
    </row>
    <row r="61" spans="2:10" s="1185" customFormat="1" ht="13.9" customHeight="1">
      <c r="B61" s="2124" t="s">
        <v>672</v>
      </c>
      <c r="C61" s="2124"/>
      <c r="D61" s="2124"/>
      <c r="E61" s="2124"/>
      <c r="F61" s="2124"/>
      <c r="G61" s="2124"/>
    </row>
    <row r="62" spans="2:10" s="1185" customFormat="1" ht="18.600000000000001" customHeight="1">
      <c r="B62" s="2125" t="s">
        <v>806</v>
      </c>
      <c r="C62" s="2125"/>
      <c r="D62" s="2125"/>
      <c r="E62" s="2125"/>
      <c r="F62" s="2125"/>
      <c r="G62" s="2125"/>
    </row>
    <row r="63" spans="2:10" s="1185" customFormat="1" ht="11.25">
      <c r="B63" s="1717" t="s">
        <v>807</v>
      </c>
      <c r="C63" s="1718"/>
      <c r="D63" s="1718"/>
      <c r="E63" s="1718"/>
      <c r="F63" s="1639"/>
      <c r="G63" s="1639"/>
    </row>
    <row r="64" spans="2:10" s="1185" customFormat="1" ht="11.25">
      <c r="B64" s="1721" t="s">
        <v>880</v>
      </c>
      <c r="C64" s="1718"/>
      <c r="D64" s="1718"/>
      <c r="E64" s="1718"/>
      <c r="F64" s="1639"/>
      <c r="G64" s="1639"/>
    </row>
    <row r="65" spans="2:10" ht="15.6" customHeight="1">
      <c r="B65" s="1639"/>
      <c r="C65" s="1639"/>
      <c r="D65" s="1639"/>
      <c r="E65" s="1639"/>
      <c r="F65" s="1639"/>
      <c r="G65" s="1639"/>
    </row>
    <row r="66" spans="2:10" ht="14.65" customHeight="1" thickBot="1">
      <c r="B66" s="572" t="s">
        <v>638</v>
      </c>
      <c r="C66" s="46"/>
      <c r="D66" s="46"/>
      <c r="E66" s="46"/>
      <c r="F66" s="46"/>
      <c r="G66" s="46"/>
      <c r="H66" s="46"/>
      <c r="I66" s="46"/>
      <c r="J66" s="46"/>
    </row>
    <row r="67" spans="2:10" ht="14.65" customHeight="1">
      <c r="B67" s="2127" t="s">
        <v>850</v>
      </c>
      <c r="C67" s="2129" t="s">
        <v>41</v>
      </c>
      <c r="D67" s="2130"/>
      <c r="E67" s="2130"/>
      <c r="F67" s="2129" t="s">
        <v>674</v>
      </c>
      <c r="G67" s="2131"/>
      <c r="H67" s="2122" t="s">
        <v>43</v>
      </c>
      <c r="I67" s="2123"/>
      <c r="J67" s="2007" t="s">
        <v>42</v>
      </c>
    </row>
    <row r="68" spans="2:10" ht="15.75" thickBot="1">
      <c r="B68" s="2128"/>
      <c r="C68" s="2008" t="s">
        <v>874</v>
      </c>
      <c r="D68" s="2009" t="s">
        <v>811</v>
      </c>
      <c r="E68" s="2010" t="s">
        <v>875</v>
      </c>
      <c r="F68" s="2011" t="s">
        <v>44</v>
      </c>
      <c r="G68" s="2012" t="s">
        <v>45</v>
      </c>
      <c r="H68" s="2013" t="s">
        <v>876</v>
      </c>
      <c r="I68" s="2014" t="s">
        <v>877</v>
      </c>
      <c r="J68" s="2015" t="str">
        <f>_xlfn.CONCAT(I68," / ",H68)</f>
        <v>Dic 25 / Dic 24</v>
      </c>
    </row>
    <row r="69" spans="2:10">
      <c r="B69" s="1800" t="s">
        <v>804</v>
      </c>
      <c r="C69" s="1804">
        <v>88.312446345804375</v>
      </c>
      <c r="D69" s="1805">
        <v>146.3871994229265</v>
      </c>
      <c r="E69" s="1806">
        <v>179.53669485102483</v>
      </c>
      <c r="F69" s="1807">
        <v>0.22645077956800241</v>
      </c>
      <c r="G69" s="1808">
        <v>1.032971594377698</v>
      </c>
      <c r="H69" s="1809">
        <v>265.34833648407152</v>
      </c>
      <c r="I69" s="1810">
        <v>542.852812065536</v>
      </c>
      <c r="J69" s="1811">
        <v>1.0458120041695556</v>
      </c>
    </row>
    <row r="70" spans="2:10" ht="15.75" thickBot="1">
      <c r="B70" s="1800" t="s">
        <v>805</v>
      </c>
      <c r="C70" s="1812">
        <v>127.73418964505862</v>
      </c>
      <c r="D70" s="1813">
        <v>195.18305201606617</v>
      </c>
      <c r="E70" s="1814">
        <v>221.67018104299308</v>
      </c>
      <c r="F70" s="1807">
        <v>0.13570404168465755</v>
      </c>
      <c r="G70" s="1808">
        <v>0.73540210071367018</v>
      </c>
      <c r="H70" s="1809">
        <v>375.65757720653278</v>
      </c>
      <c r="I70" s="1810">
        <v>717.42031755120138</v>
      </c>
      <c r="J70" s="1811">
        <v>0.90977198672814441</v>
      </c>
    </row>
    <row r="71" spans="2:10" ht="15.75" thickBot="1">
      <c r="B71" s="1815" t="s">
        <v>56</v>
      </c>
      <c r="C71" s="1816">
        <v>216.046635990863</v>
      </c>
      <c r="D71" s="1817">
        <v>341.57025143899267</v>
      </c>
      <c r="E71" s="1818">
        <v>401.20687589401791</v>
      </c>
      <c r="F71" s="1819">
        <v>0.17459548717660156</v>
      </c>
      <c r="G71" s="1820">
        <v>0.85703829200555415</v>
      </c>
      <c r="H71" s="1821">
        <v>641.0059136906043</v>
      </c>
      <c r="I71" s="1822">
        <v>1260.2731296167374</v>
      </c>
      <c r="J71" s="1823">
        <v>0.96608658781428369</v>
      </c>
    </row>
    <row r="72" spans="2:10" ht="15.75" thickBot="1">
      <c r="B72" s="1824" t="s">
        <v>673</v>
      </c>
      <c r="C72" s="1825">
        <v>-184.80651683873995</v>
      </c>
      <c r="D72" s="1826">
        <v>-220.13527868900459</v>
      </c>
      <c r="E72" s="1826">
        <v>-259.80960802919509</v>
      </c>
      <c r="F72" s="1827">
        <v>0.1802270384668343</v>
      </c>
      <c r="G72" s="1828">
        <v>0.40584657117855838</v>
      </c>
      <c r="H72" s="1829">
        <v>-611.53349379799124</v>
      </c>
      <c r="I72" s="1830">
        <v>-856.7297928759001</v>
      </c>
      <c r="J72" s="1831">
        <v>0.40095318010317338</v>
      </c>
    </row>
    <row r="73" spans="2:10" s="1636" customFormat="1" ht="37.9" customHeight="1">
      <c r="B73" s="2126" t="s">
        <v>864</v>
      </c>
      <c r="C73" s="2126"/>
      <c r="D73" s="2126"/>
      <c r="E73" s="2126"/>
      <c r="F73" s="2126"/>
      <c r="G73" s="2126"/>
    </row>
    <row r="74" spans="2:10" s="1636" customFormat="1" ht="23.45" customHeight="1">
      <c r="B74" s="1717" t="s">
        <v>675</v>
      </c>
      <c r="C74" s="1705"/>
      <c r="D74" s="1705"/>
      <c r="E74" s="1705"/>
      <c r="F74" s="1639"/>
      <c r="G74" s="1639"/>
    </row>
    <row r="75" spans="2:10" s="1636" customFormat="1" ht="11.25">
      <c r="B75" s="2124" t="s">
        <v>713</v>
      </c>
      <c r="C75" s="2124"/>
      <c r="D75" s="2124"/>
      <c r="E75" s="2124"/>
      <c r="F75" s="2124"/>
      <c r="G75" s="2124"/>
    </row>
    <row r="76" spans="2:10">
      <c r="B76" s="1639"/>
      <c r="C76" s="1639"/>
      <c r="D76" s="1639"/>
      <c r="E76" s="1639"/>
      <c r="F76" s="1639"/>
      <c r="G76" s="1639"/>
    </row>
  </sheetData>
  <mergeCells count="16">
    <mergeCell ref="C3:E3"/>
    <mergeCell ref="F3:G3"/>
    <mergeCell ref="B59:G59"/>
    <mergeCell ref="B61:G61"/>
    <mergeCell ref="B30:B31"/>
    <mergeCell ref="C30:E30"/>
    <mergeCell ref="F30:G30"/>
    <mergeCell ref="B3:B4"/>
    <mergeCell ref="H30:I30"/>
    <mergeCell ref="H67:I67"/>
    <mergeCell ref="B75:G75"/>
    <mergeCell ref="B62:G62"/>
    <mergeCell ref="B73:G73"/>
    <mergeCell ref="B67:B68"/>
    <mergeCell ref="C67:E67"/>
    <mergeCell ref="F67:G67"/>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K74"/>
  <sheetViews>
    <sheetView showGridLines="0" tabSelected="1" topLeftCell="A9" zoomScale="110" zoomScaleNormal="95" workbookViewId="0">
      <pane xSplit="2" topLeftCell="C1" activePane="topRight" state="frozen"/>
      <selection activeCell="N35" sqref="N35"/>
      <selection pane="topRight" activeCell="E19" sqref="E19"/>
    </sheetView>
  </sheetViews>
  <sheetFormatPr baseColWidth="10" defaultColWidth="11.42578125" defaultRowHeight="15"/>
  <cols>
    <col min="1" max="1" width="11.42578125" style="76"/>
    <col min="2" max="2" width="54.140625" style="35" customWidth="1"/>
    <col min="3" max="5" width="15.42578125" style="35" customWidth="1"/>
    <col min="6" max="6" width="13" style="35" customWidth="1"/>
    <col min="7" max="7" width="12.28515625" style="35" customWidth="1"/>
    <col min="8" max="9" width="11.42578125" style="76"/>
    <col min="10" max="10" width="14.7109375" style="76" customWidth="1"/>
    <col min="11" max="16384" width="11.42578125" style="76"/>
  </cols>
  <sheetData>
    <row r="1" spans="1:10">
      <c r="A1" s="109" t="s">
        <v>37</v>
      </c>
    </row>
    <row r="2" spans="1:10">
      <c r="A2" s="109"/>
    </row>
    <row r="3" spans="1:10" s="341" customFormat="1">
      <c r="B3" s="342"/>
      <c r="C3" s="342"/>
      <c r="D3" s="342"/>
      <c r="E3" s="342"/>
      <c r="F3" s="342"/>
      <c r="G3" s="342"/>
    </row>
    <row r="4" spans="1:10" s="343" customFormat="1" ht="15.75" thickBot="1"/>
    <row r="5" spans="1:10" s="343" customFormat="1">
      <c r="B5" s="613" t="s">
        <v>59</v>
      </c>
      <c r="C5" s="2132" t="s">
        <v>41</v>
      </c>
      <c r="D5" s="2133"/>
      <c r="E5" s="2134"/>
      <c r="F5" s="2132" t="s">
        <v>42</v>
      </c>
      <c r="G5" s="2134"/>
      <c r="H5" s="2120" t="s">
        <v>60</v>
      </c>
      <c r="I5" s="2121"/>
      <c r="J5" s="1510" t="s">
        <v>42</v>
      </c>
    </row>
    <row r="6" spans="1:10" s="343" customFormat="1" ht="15.75" thickBot="1">
      <c r="B6" s="1000" t="s">
        <v>141</v>
      </c>
      <c r="C6" s="1520" t="s">
        <v>874</v>
      </c>
      <c r="D6" s="2030" t="s">
        <v>811</v>
      </c>
      <c r="E6" s="2031" t="s">
        <v>875</v>
      </c>
      <c r="F6" s="1001" t="s">
        <v>44</v>
      </c>
      <c r="G6" s="1002" t="s">
        <v>45</v>
      </c>
      <c r="H6" s="1314" t="s">
        <v>876</v>
      </c>
      <c r="I6" s="1315" t="s">
        <v>877</v>
      </c>
      <c r="J6" s="1338" t="str">
        <f>+CONCATENATE(I6," / ",H6)</f>
        <v>Dic 25 / Dic 24</v>
      </c>
    </row>
    <row r="7" spans="1:10" s="341" customFormat="1">
      <c r="B7" s="1600" t="s">
        <v>62</v>
      </c>
      <c r="C7" s="980">
        <v>3629794</v>
      </c>
      <c r="D7" s="981">
        <v>3687829</v>
      </c>
      <c r="E7" s="982">
        <v>3841267</v>
      </c>
      <c r="F7" s="983">
        <v>4.1606592930420579E-2</v>
      </c>
      <c r="G7" s="984">
        <v>5.826033102705002E-2</v>
      </c>
      <c r="H7" s="981">
        <v>14115131</v>
      </c>
      <c r="I7" s="982">
        <v>14716479</v>
      </c>
      <c r="J7" s="1218">
        <v>4.2603076089056488E-2</v>
      </c>
    </row>
    <row r="8" spans="1:10" s="341" customFormat="1" ht="29.65" customHeight="1">
      <c r="B8" s="1601" t="s">
        <v>403</v>
      </c>
      <c r="C8" s="284">
        <v>-743296</v>
      </c>
      <c r="D8" s="792">
        <v>-602918</v>
      </c>
      <c r="E8" s="793">
        <v>-646286</v>
      </c>
      <c r="F8" s="985">
        <v>7.1930179560072846E-2</v>
      </c>
      <c r="G8" s="986">
        <v>-0.13051328138453591</v>
      </c>
      <c r="H8" s="792">
        <v>-3519447</v>
      </c>
      <c r="I8" s="793">
        <v>-2406256</v>
      </c>
      <c r="J8" s="1321">
        <v>-0.31629713418045508</v>
      </c>
    </row>
    <row r="9" spans="1:10" s="344" customFormat="1" ht="37.9" customHeight="1">
      <c r="B9" s="1602" t="s">
        <v>64</v>
      </c>
      <c r="C9" s="285">
        <v>2886498</v>
      </c>
      <c r="D9" s="794">
        <v>3084911</v>
      </c>
      <c r="E9" s="795">
        <v>3194981</v>
      </c>
      <c r="F9" s="987">
        <v>3.5680121727985022E-2</v>
      </c>
      <c r="G9" s="988">
        <v>0.10687102502755935</v>
      </c>
      <c r="H9" s="794">
        <v>10595684</v>
      </c>
      <c r="I9" s="795">
        <v>12310223</v>
      </c>
      <c r="J9" s="1322">
        <v>0.16181484838543694</v>
      </c>
    </row>
    <row r="10" spans="1:10" s="341" customFormat="1">
      <c r="B10" s="1603" t="s">
        <v>484</v>
      </c>
      <c r="C10" s="284">
        <v>1582733</v>
      </c>
      <c r="D10" s="792">
        <v>1654191</v>
      </c>
      <c r="E10" s="793">
        <v>1799499</v>
      </c>
      <c r="F10" s="989">
        <v>8.7842335014517672E-2</v>
      </c>
      <c r="G10" s="990">
        <v>0.1369567703459775</v>
      </c>
      <c r="H10" s="792">
        <v>6111966</v>
      </c>
      <c r="I10" s="793">
        <v>6821279</v>
      </c>
      <c r="J10" s="1209">
        <v>0.11605316521721488</v>
      </c>
    </row>
    <row r="11" spans="1:10" s="341" customFormat="1">
      <c r="B11" s="1600" t="s">
        <v>66</v>
      </c>
      <c r="C11" s="284">
        <v>312682</v>
      </c>
      <c r="D11" s="792">
        <v>388350</v>
      </c>
      <c r="E11" s="793">
        <v>320843</v>
      </c>
      <c r="F11" s="989">
        <v>-0.17383030771211536</v>
      </c>
      <c r="G11" s="990">
        <v>2.6099999360372519E-2</v>
      </c>
      <c r="H11" s="792">
        <v>1199020</v>
      </c>
      <c r="I11" s="793">
        <v>1389200</v>
      </c>
      <c r="J11" s="1209">
        <v>0.15861286717485948</v>
      </c>
    </row>
    <row r="12" spans="1:10" s="341" customFormat="1">
      <c r="B12" s="1600" t="s">
        <v>639</v>
      </c>
      <c r="C12" s="1372">
        <v>0</v>
      </c>
      <c r="D12" s="792">
        <v>123953</v>
      </c>
      <c r="E12" s="793">
        <v>124673</v>
      </c>
      <c r="F12" s="989">
        <v>5.80865327987221E-3</v>
      </c>
      <c r="G12" s="990" t="s">
        <v>906</v>
      </c>
      <c r="H12" s="792">
        <v>0</v>
      </c>
      <c r="I12" s="793">
        <v>414634</v>
      </c>
      <c r="J12" s="1209" t="s">
        <v>906</v>
      </c>
    </row>
    <row r="13" spans="1:10" s="341" customFormat="1">
      <c r="B13" s="1600" t="s">
        <v>67</v>
      </c>
      <c r="C13" s="284">
        <v>-3026227</v>
      </c>
      <c r="D13" s="792">
        <v>-2744642</v>
      </c>
      <c r="E13" s="793">
        <v>-3079957</v>
      </c>
      <c r="F13" s="989">
        <v>0.12217076033959985</v>
      </c>
      <c r="G13" s="990">
        <v>1.7754781779423686E-2</v>
      </c>
      <c r="H13" s="792">
        <v>-10082143</v>
      </c>
      <c r="I13" s="793">
        <v>-10987783</v>
      </c>
      <c r="J13" s="1209">
        <v>8.9826141128924675E-2</v>
      </c>
    </row>
    <row r="14" spans="1:10" s="343" customFormat="1">
      <c r="B14" s="1604" t="s">
        <v>435</v>
      </c>
      <c r="C14" s="285">
        <v>1755686</v>
      </c>
      <c r="D14" s="794">
        <v>2506763</v>
      </c>
      <c r="E14" s="795">
        <v>2360039</v>
      </c>
      <c r="F14" s="991">
        <v>-5.8531261232114884E-2</v>
      </c>
      <c r="G14" s="992">
        <v>0.34422613155199733</v>
      </c>
      <c r="H14" s="794">
        <v>7824527</v>
      </c>
      <c r="I14" s="795">
        <v>9947553</v>
      </c>
      <c r="J14" s="1210">
        <v>0.27132962797623422</v>
      </c>
    </row>
    <row r="15" spans="1:10" s="341" customFormat="1">
      <c r="B15" s="1600" t="s">
        <v>68</v>
      </c>
      <c r="C15" s="284">
        <v>-598348</v>
      </c>
      <c r="D15" s="792">
        <v>-728308</v>
      </c>
      <c r="E15" s="793">
        <v>-735153</v>
      </c>
      <c r="F15" s="989">
        <v>9.3984962406015032E-3</v>
      </c>
      <c r="G15" s="990">
        <v>0.22863784954574928</v>
      </c>
      <c r="H15" s="792">
        <v>-2201275</v>
      </c>
      <c r="I15" s="793">
        <v>-2864899</v>
      </c>
      <c r="J15" s="1209">
        <v>0.30147255567795939</v>
      </c>
    </row>
    <row r="16" spans="1:10" s="343" customFormat="1">
      <c r="B16" s="1605" t="s">
        <v>438</v>
      </c>
      <c r="C16" s="285">
        <v>1157338</v>
      </c>
      <c r="D16" s="794">
        <v>1778455</v>
      </c>
      <c r="E16" s="795">
        <v>1624886</v>
      </c>
      <c r="F16" s="991">
        <v>-8.6349668673089838E-2</v>
      </c>
      <c r="G16" s="992">
        <v>0.40398569821435054</v>
      </c>
      <c r="H16" s="794">
        <v>5623252</v>
      </c>
      <c r="I16" s="795">
        <v>7082654</v>
      </c>
      <c r="J16" s="1210">
        <v>0.25952989480108662</v>
      </c>
    </row>
    <row r="17" spans="2:10" s="341" customFormat="1">
      <c r="B17" s="1606" t="s">
        <v>69</v>
      </c>
      <c r="C17" s="284">
        <v>30625</v>
      </c>
      <c r="D17" s="792">
        <v>39800</v>
      </c>
      <c r="E17" s="793">
        <v>37876</v>
      </c>
      <c r="F17" s="989">
        <v>-4.8341708542713566E-2</v>
      </c>
      <c r="G17" s="990">
        <v>0.23676734693877552</v>
      </c>
      <c r="H17" s="792">
        <v>121998</v>
      </c>
      <c r="I17" s="793">
        <v>157277</v>
      </c>
      <c r="J17" s="1209">
        <v>0.28917687175199591</v>
      </c>
    </row>
    <row r="18" spans="2:10" s="343" customFormat="1">
      <c r="B18" s="1605" t="s">
        <v>70</v>
      </c>
      <c r="C18" s="285">
        <v>1126713</v>
      </c>
      <c r="D18" s="794">
        <v>1738655</v>
      </c>
      <c r="E18" s="795">
        <v>1587010</v>
      </c>
      <c r="F18" s="991">
        <v>-8.721971869059704E-2</v>
      </c>
      <c r="G18" s="992">
        <v>0.40853083260777145</v>
      </c>
      <c r="H18" s="794">
        <v>5501254</v>
      </c>
      <c r="I18" s="795">
        <v>6925377</v>
      </c>
      <c r="J18" s="1210">
        <v>0.25887243163104268</v>
      </c>
    </row>
    <row r="19" spans="2:10" s="342" customFormat="1">
      <c r="B19" s="1603" t="s">
        <v>751</v>
      </c>
      <c r="C19" s="284">
        <v>0</v>
      </c>
      <c r="D19" s="1373">
        <v>0</v>
      </c>
      <c r="E19" s="1373">
        <v>0</v>
      </c>
      <c r="F19" s="989" t="s">
        <v>906</v>
      </c>
      <c r="G19" s="990" t="s">
        <v>906</v>
      </c>
      <c r="H19" s="792">
        <v>3667644</v>
      </c>
      <c r="I19" s="793">
        <v>3181440</v>
      </c>
      <c r="J19" s="1209">
        <v>-0.13256575610937157</v>
      </c>
    </row>
    <row r="20" spans="2:10" s="342" customFormat="1">
      <c r="B20" s="1603" t="s">
        <v>681</v>
      </c>
      <c r="C20" s="2032">
        <v>14.12603067305478</v>
      </c>
      <c r="D20" s="2033">
        <v>21.798180956339422</v>
      </c>
      <c r="E20" s="2034">
        <v>19.896949745360768</v>
      </c>
      <c r="F20" s="989">
        <v>-8.7219718690597053E-2</v>
      </c>
      <c r="G20" s="990">
        <v>0.40853083260777151</v>
      </c>
      <c r="H20" s="2033">
        <v>68.971319887376197</v>
      </c>
      <c r="I20" s="2034">
        <v>86.826093179423765</v>
      </c>
      <c r="J20" s="1209">
        <v>0.25887243163104268</v>
      </c>
    </row>
    <row r="21" spans="2:10" s="342" customFormat="1" ht="15.75" thickBot="1">
      <c r="B21" s="1603" t="s">
        <v>752</v>
      </c>
      <c r="C21" s="1372">
        <v>0</v>
      </c>
      <c r="D21" s="1374">
        <v>0</v>
      </c>
      <c r="E21" s="1374">
        <v>0</v>
      </c>
      <c r="F21" s="989" t="s">
        <v>906</v>
      </c>
      <c r="G21" s="990" t="s">
        <v>906</v>
      </c>
      <c r="H21" s="792">
        <v>45.98265187482999</v>
      </c>
      <c r="I21" s="793">
        <v>39.886926861129147</v>
      </c>
      <c r="J21" s="1209">
        <v>-0.13256575610937141</v>
      </c>
    </row>
    <row r="22" spans="2:10" s="341" customFormat="1">
      <c r="B22" s="1607" t="s">
        <v>31</v>
      </c>
      <c r="C22" s="980">
        <v>145732273</v>
      </c>
      <c r="D22" s="981">
        <v>144752254</v>
      </c>
      <c r="E22" s="982">
        <v>149984954</v>
      </c>
      <c r="F22" s="983">
        <v>3.614935073826208E-2</v>
      </c>
      <c r="G22" s="984">
        <v>2.9181463463484165E-2</v>
      </c>
      <c r="H22" s="981">
        <v>145732273</v>
      </c>
      <c r="I22" s="982">
        <v>149984954</v>
      </c>
      <c r="J22" s="1218">
        <v>2.9181463463484165E-2</v>
      </c>
    </row>
    <row r="23" spans="2:10" s="341" customFormat="1">
      <c r="B23" s="1603" t="s">
        <v>71</v>
      </c>
      <c r="C23" s="284">
        <v>161842066</v>
      </c>
      <c r="D23" s="792">
        <v>158430455</v>
      </c>
      <c r="E23" s="793">
        <v>170401633</v>
      </c>
      <c r="F23" s="989">
        <v>7.5561090826886793E-2</v>
      </c>
      <c r="G23" s="990">
        <v>5.2888394294225087E-2</v>
      </c>
      <c r="H23" s="792">
        <v>161842066</v>
      </c>
      <c r="I23" s="793">
        <v>170401633</v>
      </c>
      <c r="J23" s="1209">
        <v>5.2888394294225087E-2</v>
      </c>
    </row>
    <row r="24" spans="2:10" s="341" customFormat="1" ht="15.75" thickBot="1">
      <c r="B24" s="1608" t="s">
        <v>72</v>
      </c>
      <c r="C24" s="284">
        <v>34346451</v>
      </c>
      <c r="D24" s="288">
        <v>36560502</v>
      </c>
      <c r="E24" s="793">
        <v>38366950</v>
      </c>
      <c r="F24" s="989">
        <v>4.9409824843214684E-2</v>
      </c>
      <c r="G24" s="990">
        <v>0.1170571888198871</v>
      </c>
      <c r="H24" s="288">
        <v>34346451</v>
      </c>
      <c r="I24" s="793">
        <v>38366950</v>
      </c>
      <c r="J24" s="1209">
        <v>0.1170571888198871</v>
      </c>
    </row>
    <row r="25" spans="2:10" s="343" customFormat="1">
      <c r="B25" s="1609" t="s">
        <v>73</v>
      </c>
      <c r="C25" s="980"/>
      <c r="D25" s="981"/>
      <c r="E25" s="982"/>
      <c r="F25" s="983"/>
      <c r="G25" s="984"/>
      <c r="H25" s="981"/>
      <c r="I25" s="1342"/>
      <c r="J25" s="1218"/>
    </row>
    <row r="26" spans="2:10" s="341" customFormat="1">
      <c r="B26" s="1603" t="s">
        <v>759</v>
      </c>
      <c r="C26" s="1174">
        <v>6.3353187919537257E-2</v>
      </c>
      <c r="D26" s="1175">
        <v>6.5658181595341134E-2</v>
      </c>
      <c r="E26" s="1175">
        <v>6.6204258866942103E-2</v>
      </c>
      <c r="F26" s="1003" t="str">
        <f>+CONCATENATE(ROUND(((ROUND(E26,4)-ROUND(D26,4))/1%*100),0)," pbs")</f>
        <v>5 pbs</v>
      </c>
      <c r="G26" s="1004" t="str">
        <f>+CONCATENATE(ROUND(((ROUND(E26,4)-ROUND(C26,4))/1%*100),0)," pbs")</f>
        <v>28 pbs</v>
      </c>
      <c r="H26" s="1175">
        <v>6.2852941772174875E-2</v>
      </c>
      <c r="I26" s="1175">
        <v>6.2727989621632979E-2</v>
      </c>
      <c r="J26" s="1323" t="str">
        <f>+CONCATENATE(ROUND(((ROUND(I26,4)-ROUND(H26,4))/1%*100),0)," pbs")</f>
        <v>-2 pbs</v>
      </c>
    </row>
    <row r="27" spans="2:10" s="341" customFormat="1">
      <c r="B27" s="1603" t="s">
        <v>74</v>
      </c>
      <c r="C27" s="1174">
        <v>5.0835471742410925E-2</v>
      </c>
      <c r="D27" s="1175">
        <v>5.5320315930248685E-2</v>
      </c>
      <c r="E27" s="1175">
        <v>5.5467888037950497E-2</v>
      </c>
      <c r="F27" s="1003" t="str">
        <f t="shared" ref="F27:F28" si="0">+CONCATENATE(ROUND(((ROUND(E27,4)-ROUND(D27,4))/1%*100),0)," pbs")</f>
        <v>2 pbs</v>
      </c>
      <c r="G27" s="1004" t="str">
        <f t="shared" ref="G27:G28" si="1">+CONCATENATE(ROUND(((ROUND(E27,4)-ROUND(C27,4))/1%*100),0)," pbs")</f>
        <v>47 pbs</v>
      </c>
      <c r="H27" s="1175">
        <v>4.7725036555965383E-2</v>
      </c>
      <c r="I27" s="1175">
        <v>5.2847519057907105E-2</v>
      </c>
      <c r="J27" s="1323" t="str">
        <f>+CONCATENATE(ROUND(((ROUND(I27,4)-ROUND(H27,4))/1%*100),0)," pbs")</f>
        <v>51 pbs</v>
      </c>
    </row>
    <row r="28" spans="2:10" s="341" customFormat="1">
      <c r="B28" s="1603" t="s">
        <v>760</v>
      </c>
      <c r="C28" s="1174">
        <v>2.561960463545012E-2</v>
      </c>
      <c r="D28" s="1175">
        <v>2.4303619335266206E-2</v>
      </c>
      <c r="E28" s="1175">
        <v>2.3068105869132487E-2</v>
      </c>
      <c r="F28" s="1003" t="str">
        <f t="shared" si="0"/>
        <v>-12 pbs</v>
      </c>
      <c r="G28" s="1004" t="str">
        <f t="shared" si="1"/>
        <v>-25 pbs</v>
      </c>
      <c r="H28" s="1175">
        <v>2.7350248574375898E-2</v>
      </c>
      <c r="I28" s="1175">
        <v>2.3136640623105876E-2</v>
      </c>
      <c r="J28" s="1323" t="str">
        <f>+CONCATENATE(ROUND(((ROUND(I28,4)-ROUND(H28,4))/1%*100),0)," pbs")</f>
        <v>-43 pbs</v>
      </c>
    </row>
    <row r="29" spans="2:10" s="341" customFormat="1">
      <c r="B29" s="1603" t="s">
        <v>75</v>
      </c>
      <c r="C29" s="798">
        <v>0.13292776106360213</v>
      </c>
      <c r="D29" s="804">
        <v>0.19585096281919026</v>
      </c>
      <c r="E29" s="804">
        <v>0.16944496965618197</v>
      </c>
      <c r="F29" s="1003" t="str">
        <f>+CONCATENATE(ROUND(((ROUND(E29,5)-ROUND(D29,5))/1%*100),0)," pbs")</f>
        <v>-264 pbs</v>
      </c>
      <c r="G29" s="1004" t="str">
        <f>+CONCATENATE(ROUND(((ROUND(E29,5)-ROUND(C29,5))/1%*100),0)," pbs")</f>
        <v>365 pbs</v>
      </c>
      <c r="H29" s="804">
        <v>0.16470000000000001</v>
      </c>
      <c r="I29" s="804">
        <v>0.19048419974194303</v>
      </c>
      <c r="J29" s="1323" t="str">
        <f>+CONCATENATE(ROUND(((ROUND(I29,4)-ROUND(H29,4))/1%*100),0)," pbs")</f>
        <v>258 pbs</v>
      </c>
    </row>
    <row r="30" spans="2:10" s="341" customFormat="1" ht="15.75" thickBot="1">
      <c r="B30" s="1610" t="s">
        <v>76</v>
      </c>
      <c r="C30" s="798">
        <v>1.7818971296023615E-2</v>
      </c>
      <c r="D30" s="804">
        <v>2.7590800712520281E-2</v>
      </c>
      <c r="E30" s="804">
        <v>2.4296710864783175E-2</v>
      </c>
      <c r="F30" s="1003" t="str">
        <f>+CONCATENATE(ROUND(((ROUND(E30,4)-ROUND(D30,4))/1%*100),0)," pbs")</f>
        <v>-33 pbs</v>
      </c>
      <c r="G30" s="1004" t="str">
        <f>+CONCATENATE(ROUND(((ROUND(E30,4)-ROUND(C30,4))/1%*100),0)," pbs")</f>
        <v>65 pbs</v>
      </c>
      <c r="H30" s="804">
        <v>2.2230471753523467E-2</v>
      </c>
      <c r="I30" s="804">
        <v>2.6460435617114024E-2</v>
      </c>
      <c r="J30" s="1343" t="str">
        <f>+CONCATENATE(ROUND(((ROUND(I30,4)-ROUND(H30,4))/1%*100),0)," pbs")</f>
        <v>43 pbs</v>
      </c>
    </row>
    <row r="31" spans="2:10" s="343" customFormat="1">
      <c r="B31" s="1611" t="s">
        <v>77</v>
      </c>
      <c r="C31" s="1005"/>
      <c r="D31" s="1006"/>
      <c r="E31" s="1006"/>
      <c r="F31" s="1007"/>
      <c r="G31" s="1008"/>
      <c r="H31" s="1006"/>
      <c r="I31" s="1006"/>
      <c r="J31" s="1323"/>
    </row>
    <row r="32" spans="2:10" s="341" customFormat="1">
      <c r="B32" s="1603" t="s">
        <v>761</v>
      </c>
      <c r="C32" s="798">
        <v>3.7213527850485116E-2</v>
      </c>
      <c r="D32" s="804">
        <v>3.4219176994646314E-2</v>
      </c>
      <c r="E32" s="804">
        <v>3.209345918791294E-2</v>
      </c>
      <c r="F32" s="1003" t="str">
        <f>+CONCATENATE(ROUND(((ROUND(E32,4)-ROUND(D32,4))/1%*100),0)," pbs")</f>
        <v>-21 pbs</v>
      </c>
      <c r="G32" s="1004" t="str">
        <f>+CONCATENATE(ROUND(((ROUND(E32,4)-ROUND(C32,4))/1%*100),0)," pbs")</f>
        <v>-51 pbs</v>
      </c>
      <c r="H32" s="804">
        <v>3.7213527850485116E-2</v>
      </c>
      <c r="I32" s="804">
        <v>3.209345918791294E-2</v>
      </c>
      <c r="J32" s="1323" t="str">
        <f t="shared" ref="J32:J37" si="2">+CONCATENATE(ROUND(((ROUND(I32,4)-ROUND(H32,4))/1%*100),0)," pbs")</f>
        <v>-51 pbs</v>
      </c>
    </row>
    <row r="33" spans="2:11" s="341" customFormat="1">
      <c r="B33" s="1603" t="s">
        <v>78</v>
      </c>
      <c r="C33" s="1009">
        <v>3.0099999999999998E-2</v>
      </c>
      <c r="D33" s="1473">
        <v>2.86E-2</v>
      </c>
      <c r="E33" s="1473">
        <v>2.7199999999999998E-2</v>
      </c>
      <c r="F33" s="1375" t="str">
        <f t="shared" ref="F33:F37" si="3">+CONCATENATE(ROUND(((ROUND(E33,4)-ROUND(D33,4))/1%*100),0)," pbs")</f>
        <v>-14 pbs</v>
      </c>
      <c r="G33" s="1376" t="str">
        <f t="shared" ref="G33:G37" si="4">+CONCATENATE(ROUND(((ROUND(E33,4)-ROUND(C33,4))/1%*100),0)," pbs")</f>
        <v>-29 pbs</v>
      </c>
      <c r="H33" s="1473">
        <v>3.0099999999999998E-2</v>
      </c>
      <c r="I33" s="1473">
        <v>2.7199999999999998E-2</v>
      </c>
      <c r="J33" s="1474" t="str">
        <f t="shared" si="2"/>
        <v>-29 pbs</v>
      </c>
      <c r="K33" s="342"/>
    </row>
    <row r="34" spans="2:11" s="341" customFormat="1">
      <c r="B34" s="1603" t="s">
        <v>762</v>
      </c>
      <c r="C34" s="1009">
        <v>5.2580371130284916E-2</v>
      </c>
      <c r="D34" s="1473">
        <v>4.814947475705629E-2</v>
      </c>
      <c r="E34" s="1473">
        <v>4.5477228335850273E-2</v>
      </c>
      <c r="F34" s="1375" t="str">
        <f t="shared" si="3"/>
        <v>-26 pbs</v>
      </c>
      <c r="G34" s="1376" t="str">
        <f t="shared" si="4"/>
        <v>-71 pbs</v>
      </c>
      <c r="H34" s="1473">
        <v>5.2580371130284916E-2</v>
      </c>
      <c r="I34" s="1473">
        <v>4.5477228335850273E-2</v>
      </c>
      <c r="J34" s="1474" t="str">
        <f t="shared" si="2"/>
        <v>-71 pbs</v>
      </c>
      <c r="K34" s="342"/>
    </row>
    <row r="35" spans="2:11" s="341" customFormat="1">
      <c r="B35" s="1603" t="s">
        <v>763</v>
      </c>
      <c r="C35" s="1009">
        <v>2.0625550392534459E-2</v>
      </c>
      <c r="D35" s="1473">
        <v>1.6881707173760949E-2</v>
      </c>
      <c r="E35" s="1473">
        <v>1.754202679425531E-2</v>
      </c>
      <c r="F35" s="1375" t="str">
        <f>+CONCATENATE(ROUND(((ROUND(E35,4)-ROUND(D35,4))/1%*100),0)," pbs")</f>
        <v>6 pbs</v>
      </c>
      <c r="G35" s="1376" t="str">
        <f t="shared" si="4"/>
        <v>-31 pbs</v>
      </c>
      <c r="H35" s="1473">
        <v>2.4212908330756983E-2</v>
      </c>
      <c r="I35" s="1473">
        <v>1.6274033301414664E-2</v>
      </c>
      <c r="J35" s="1474" t="str">
        <f t="shared" si="2"/>
        <v>-79 pbs</v>
      </c>
      <c r="K35" s="342"/>
    </row>
    <row r="36" spans="2:11" s="341" customFormat="1">
      <c r="B36" s="1603" t="s">
        <v>79</v>
      </c>
      <c r="C36" s="1009">
        <v>1.4742143585756928</v>
      </c>
      <c r="D36" s="1473">
        <v>1.5492773206080872</v>
      </c>
      <c r="E36" s="1473">
        <v>1.5934128258311562</v>
      </c>
      <c r="F36" s="1375" t="str">
        <f t="shared" si="3"/>
        <v>441 pbs</v>
      </c>
      <c r="G36" s="1376" t="str">
        <f t="shared" si="4"/>
        <v>1192 pbs</v>
      </c>
      <c r="H36" s="1473">
        <v>1.4742143585756928</v>
      </c>
      <c r="I36" s="1473">
        <v>1.5934128258311562</v>
      </c>
      <c r="J36" s="1474" t="str">
        <f t="shared" si="2"/>
        <v>1192 pbs</v>
      </c>
      <c r="K36" s="342"/>
    </row>
    <row r="37" spans="2:11" s="341" customFormat="1" ht="15.75" thickBot="1">
      <c r="B37" s="1612" t="s">
        <v>80</v>
      </c>
      <c r="C37" s="1009">
        <v>1.0433687688226159</v>
      </c>
      <c r="D37" s="1473">
        <v>1.1010503253705839</v>
      </c>
      <c r="E37" s="1473">
        <v>1.1244777082203228</v>
      </c>
      <c r="F37" s="1375" t="str">
        <f t="shared" si="3"/>
        <v>234 pbs</v>
      </c>
      <c r="G37" s="1376" t="str">
        <f t="shared" si="4"/>
        <v>811 pbs</v>
      </c>
      <c r="H37" s="1473">
        <v>1.0433687688226159</v>
      </c>
      <c r="I37" s="1473">
        <v>1.1244777082203228</v>
      </c>
      <c r="J37" s="1474" t="str">
        <f t="shared" si="2"/>
        <v>811 pbs</v>
      </c>
      <c r="K37" s="342"/>
    </row>
    <row r="38" spans="2:11" s="341" customFormat="1">
      <c r="B38" s="1613" t="s">
        <v>81</v>
      </c>
      <c r="C38" s="1475"/>
      <c r="D38" s="1476"/>
      <c r="E38" s="1476"/>
      <c r="F38" s="1377"/>
      <c r="G38" s="1378"/>
      <c r="H38" s="1476"/>
      <c r="I38" s="1476"/>
      <c r="J38" s="1477"/>
      <c r="K38" s="342"/>
    </row>
    <row r="39" spans="2:11" s="341" customFormat="1">
      <c r="B39" s="1614" t="s">
        <v>764</v>
      </c>
      <c r="C39" s="1412">
        <v>5396202</v>
      </c>
      <c r="D39" s="1478">
        <v>5670690</v>
      </c>
      <c r="E39" s="1414">
        <v>5857472</v>
      </c>
      <c r="F39" s="1479">
        <v>3.2938143330000405E-2</v>
      </c>
      <c r="G39" s="1480">
        <v>8.5480491649497184E-2</v>
      </c>
      <c r="H39" s="1412">
        <v>20684226</v>
      </c>
      <c r="I39" s="1414">
        <v>22397662</v>
      </c>
      <c r="J39" s="1481">
        <v>8.2837810803266215E-2</v>
      </c>
      <c r="K39" s="342"/>
    </row>
    <row r="40" spans="2:11" s="341" customFormat="1">
      <c r="B40" s="1614" t="s">
        <v>765</v>
      </c>
      <c r="C40" s="1412">
        <v>2612878</v>
      </c>
      <c r="D40" s="1478">
        <v>2629461</v>
      </c>
      <c r="E40" s="1414">
        <v>2871709</v>
      </c>
      <c r="F40" s="1479">
        <v>9.2128386768238812E-2</v>
      </c>
      <c r="G40" s="1480">
        <v>9.9059734132248042E-2</v>
      </c>
      <c r="H40" s="1412">
        <v>9309797</v>
      </c>
      <c r="I40" s="1414">
        <v>10426752</v>
      </c>
      <c r="J40" s="1481">
        <v>0.11997630023511791</v>
      </c>
      <c r="K40" s="342"/>
    </row>
    <row r="41" spans="2:11" s="343" customFormat="1">
      <c r="B41" s="1614" t="s">
        <v>766</v>
      </c>
      <c r="C41" s="1009">
        <v>0.4842068551177291</v>
      </c>
      <c r="D41" s="1473">
        <v>0.46369330716367851</v>
      </c>
      <c r="E41" s="1473">
        <v>0.49026423002961006</v>
      </c>
      <c r="F41" s="1375" t="str">
        <f>+CONCATENATE(ROUND(((ROUND(E41,4)-ROUND(D41,4))/1%*100),0)," pbs")</f>
        <v>266 pbs</v>
      </c>
      <c r="G41" s="1376" t="str">
        <f>+CONCATENATE(ROUND(((ROUND(E41,4)-ROUND(C41,4))/1%*100),0)," pbs")</f>
        <v>61 pbs</v>
      </c>
      <c r="H41" s="1009">
        <v>0.4500916302113504</v>
      </c>
      <c r="I41" s="1473">
        <v>0.46552858954653392</v>
      </c>
      <c r="J41" s="1474" t="str">
        <f>+CONCATENATE(ROUND(((ROUND(I41,4)-ROUND(H41,4))/1%*100),0)," pbs")</f>
        <v>154 pbs</v>
      </c>
      <c r="K41" s="1482"/>
    </row>
    <row r="42" spans="2:11" s="341" customFormat="1" ht="15.75" thickBot="1">
      <c r="B42" s="1614" t="s">
        <v>82</v>
      </c>
      <c r="C42" s="1483">
        <v>4.1322677631314801E-2</v>
      </c>
      <c r="D42" s="1484">
        <v>4.1727044263826722E-2</v>
      </c>
      <c r="E42" s="1484">
        <v>4.3965118594222918E-2</v>
      </c>
      <c r="F42" s="1375" t="str">
        <f>+CONCATENATE(ROUND(((ROUND(E42,4)-ROUND(D42,4))/1%*100),0)," pbs")</f>
        <v>23 pbs</v>
      </c>
      <c r="G42" s="1376" t="str">
        <f>+CONCATENATE(ROUND(((ROUND(E42,4)-ROUND(C42,4))/1%*100),0)," pbs")</f>
        <v>27 pbs</v>
      </c>
      <c r="H42" s="1484">
        <v>3.7620727790343346E-2</v>
      </c>
      <c r="I42" s="1484">
        <v>3.9838466478365482E-2</v>
      </c>
      <c r="J42" s="1474" t="str">
        <f>+CONCATENATE(ROUND(((ROUND(I42,4)-ROUND(H42,4))/1%*100),0)," pbs")</f>
        <v>22 pbs</v>
      </c>
      <c r="K42" s="342"/>
    </row>
    <row r="43" spans="2:11" s="341" customFormat="1">
      <c r="B43" s="1611" t="s">
        <v>83</v>
      </c>
      <c r="C43" s="1475"/>
      <c r="D43" s="1476"/>
      <c r="E43" s="1476"/>
      <c r="F43" s="1377"/>
      <c r="G43" s="1378"/>
      <c r="H43" s="1476"/>
      <c r="I43" s="1476"/>
      <c r="J43" s="1477"/>
      <c r="K43" s="342"/>
    </row>
    <row r="44" spans="2:11" s="343" customFormat="1">
      <c r="B44" s="1603" t="s">
        <v>767</v>
      </c>
      <c r="C44" s="1020">
        <v>0.18706657922216613</v>
      </c>
      <c r="D44" s="1021">
        <v>0.1771535743917122</v>
      </c>
      <c r="E44" s="1021">
        <v>0.19441348723740554</v>
      </c>
      <c r="F44" s="1375" t="str">
        <f>+CONCATENATE(ROUND(((ROUND(E44,4)-ROUND(D44,4))/1%*100),0)," pbs")</f>
        <v>172 pbs</v>
      </c>
      <c r="G44" s="1376" t="str">
        <f>+CONCATENATE(ROUND(((ROUND(E44,4)-ROUND(C44,4))/1%*100),0)," pbs")</f>
        <v>73 pbs</v>
      </c>
      <c r="H44" s="1021">
        <v>0.18706657922216613</v>
      </c>
      <c r="I44" s="1021">
        <v>0.19441348723740554</v>
      </c>
      <c r="J44" s="1474" t="str">
        <f>+CONCATENATE(ROUND(((ROUND(I44,4)-ROUND(H44,4))/1%*100),0)," pbs")</f>
        <v>73 pbs</v>
      </c>
      <c r="K44" s="1482"/>
    </row>
    <row r="45" spans="2:11" s="341" customFormat="1">
      <c r="B45" s="1603" t="s">
        <v>768</v>
      </c>
      <c r="C45" s="1020">
        <v>0.130819689715995</v>
      </c>
      <c r="D45" s="1021">
        <v>0.12821568505074304</v>
      </c>
      <c r="E45" s="1021">
        <v>0.13664085842892726</v>
      </c>
      <c r="F45" s="1375" t="str">
        <f t="shared" ref="F45:F46" si="5">+CONCATENATE(ROUND(((ROUND(E45,4)-ROUND(D45,4))/1%*100),0)," pbs")</f>
        <v>84 pbs</v>
      </c>
      <c r="G45" s="1376" t="str">
        <f t="shared" ref="G45:G46" si="6">+CONCATENATE(ROUND(((ROUND(E45,4)-ROUND(C45,4))/1%*100),0)," pbs")</f>
        <v>58 pbs</v>
      </c>
      <c r="H45" s="1021">
        <v>0.130819689715995</v>
      </c>
      <c r="I45" s="1021">
        <v>0.13664085842892726</v>
      </c>
      <c r="J45" s="1474" t="str">
        <f>+CONCATENATE(ROUND(((ROUND(I45,4)-ROUND(H45,4))/1%*100),0)," pbs")</f>
        <v>58 pbs</v>
      </c>
      <c r="K45" s="342"/>
    </row>
    <row r="46" spans="2:11" s="341" customFormat="1" ht="15.75" thickBot="1">
      <c r="B46" s="1612" t="s">
        <v>769</v>
      </c>
      <c r="C46" s="1020">
        <v>0.13321974184240737</v>
      </c>
      <c r="D46" s="1021">
        <v>0.1317210587286255</v>
      </c>
      <c r="E46" s="1021">
        <v>0.13989403241204909</v>
      </c>
      <c r="F46" s="1375" t="str">
        <f t="shared" si="5"/>
        <v>82 pbs</v>
      </c>
      <c r="G46" s="1376" t="str">
        <f t="shared" si="6"/>
        <v>67 pbs</v>
      </c>
      <c r="H46" s="1021">
        <v>0.13321974184240737</v>
      </c>
      <c r="I46" s="1021">
        <v>0.13989403241204909</v>
      </c>
      <c r="J46" s="1474" t="str">
        <f>+CONCATENATE(ROUND(((ROUND(I46,4)-ROUND(H46,4))/1%*100),0)," pbs")</f>
        <v>67 pbs</v>
      </c>
      <c r="K46" s="342"/>
    </row>
    <row r="47" spans="2:11" s="341" customFormat="1">
      <c r="B47" s="1615" t="s">
        <v>84</v>
      </c>
      <c r="C47" s="1485"/>
      <c r="D47" s="1486"/>
      <c r="E47" s="1486"/>
      <c r="F47" s="1377"/>
      <c r="G47" s="1378"/>
      <c r="H47" s="1486"/>
      <c r="I47" s="1486"/>
      <c r="J47" s="1477"/>
      <c r="K47" s="342"/>
    </row>
    <row r="48" spans="2:11" s="341" customFormat="1">
      <c r="B48" s="1603" t="s">
        <v>767</v>
      </c>
      <c r="C48" s="1020">
        <v>0.19420849952121369</v>
      </c>
      <c r="D48" s="1021">
        <v>0.21128717514882489</v>
      </c>
      <c r="E48" s="1021">
        <v>0.21251928588479013</v>
      </c>
      <c r="F48" s="1375" t="str">
        <f>+CONCATENATE(ROUND(((ROUND(E48,4)-ROUND(D48,4))/1%*100),0)," pbs")</f>
        <v>12 pbs</v>
      </c>
      <c r="G48" s="1376" t="str">
        <f>+CONCATENATE(ROUND(((ROUND(E48,4)-ROUND(C48,4))/1%*100),0)," pbs")</f>
        <v>183 pbs</v>
      </c>
      <c r="H48" s="1021">
        <v>0.19420849952121369</v>
      </c>
      <c r="I48" s="1021">
        <v>0.21251928588479013</v>
      </c>
      <c r="J48" s="1474" t="str">
        <f>+CONCATENATE(ROUND(((ROUND(I48,4)-ROUND(H48,4))/1%*100),0)," pbs")</f>
        <v>183 pbs</v>
      </c>
      <c r="K48" s="342"/>
    </row>
    <row r="49" spans="2:11" s="341" customFormat="1">
      <c r="B49" s="1603" t="s">
        <v>770</v>
      </c>
      <c r="C49" s="1020">
        <v>0.17071134015786255</v>
      </c>
      <c r="D49" s="1021">
        <v>0.17129155422551925</v>
      </c>
      <c r="E49" s="1021">
        <v>0.17407588153730849</v>
      </c>
      <c r="F49" s="1375" t="str">
        <f t="shared" ref="F49:F50" si="7">+CONCATENATE(ROUND(((ROUND(E49,4)-ROUND(D49,4))/1%*100),0)," pbs")</f>
        <v>28 pbs</v>
      </c>
      <c r="G49" s="1376" t="str">
        <f t="shared" ref="G49:G50" si="8">+CONCATENATE(ROUND(((ROUND(E49,4)-ROUND(C49,4))/1%*100),0)," pbs")</f>
        <v>34 pbs</v>
      </c>
      <c r="H49" s="1021">
        <v>0.17071134015786255</v>
      </c>
      <c r="I49" s="1021">
        <v>0.17407588153730849</v>
      </c>
      <c r="J49" s="1474" t="str">
        <f>+CONCATENATE(ROUND(((ROUND(I49,4)-ROUND(H49,4))/1%*100),0)," pbs")</f>
        <v>34 pbs</v>
      </c>
      <c r="K49" s="342"/>
    </row>
    <row r="50" spans="2:11" s="341" customFormat="1" ht="15.75" thickBot="1">
      <c r="B50" s="1603" t="s">
        <v>769</v>
      </c>
      <c r="C50" s="1020">
        <v>0.17526918099927319</v>
      </c>
      <c r="D50" s="1021">
        <v>0.1714394307534014</v>
      </c>
      <c r="E50" s="1021">
        <v>0.17302558959482628</v>
      </c>
      <c r="F50" s="1375" t="str">
        <f t="shared" si="7"/>
        <v>16 pbs</v>
      </c>
      <c r="G50" s="1376" t="str">
        <f t="shared" si="8"/>
        <v>-23 pbs</v>
      </c>
      <c r="H50" s="1021">
        <v>0.17526918099927319</v>
      </c>
      <c r="I50" s="1021">
        <v>0.17302558959482628</v>
      </c>
      <c r="J50" s="1474" t="str">
        <f>+CONCATENATE(ROUND(((ROUND(I50,4)-ROUND(H50,4))/1%*100),0)," pbs")</f>
        <v>-23 pbs</v>
      </c>
      <c r="K50" s="342"/>
    </row>
    <row r="51" spans="2:11" s="341" customFormat="1" ht="16.5" thickBot="1">
      <c r="B51" s="1616" t="s">
        <v>775</v>
      </c>
      <c r="C51" s="1487">
        <v>47283</v>
      </c>
      <c r="D51" s="1488">
        <v>50169</v>
      </c>
      <c r="E51" s="1489">
        <v>51005</v>
      </c>
      <c r="F51" s="1490">
        <v>1.6774793346672326E-2</v>
      </c>
      <c r="G51" s="1491">
        <v>0.27364556962025316</v>
      </c>
      <c r="H51" s="1487">
        <f>+C51</f>
        <v>47283</v>
      </c>
      <c r="I51" s="1489">
        <f>+E51</f>
        <v>51005</v>
      </c>
      <c r="J51" s="1492">
        <v>0.27364556962025316</v>
      </c>
      <c r="K51" s="342"/>
    </row>
    <row r="52" spans="2:11" s="343" customFormat="1" ht="14.25" customHeight="1">
      <c r="B52" s="1617" t="s">
        <v>86</v>
      </c>
      <c r="C52" s="1493"/>
      <c r="D52" s="1494"/>
      <c r="E52" s="1495"/>
      <c r="F52" s="1496"/>
      <c r="G52" s="626"/>
      <c r="H52" s="1493"/>
      <c r="I52" s="1495"/>
      <c r="J52" s="1497"/>
      <c r="K52" s="1482"/>
    </row>
    <row r="53" spans="2:11" s="343" customFormat="1">
      <c r="B53" s="1610" t="s">
        <v>87</v>
      </c>
      <c r="C53" s="284">
        <v>94382</v>
      </c>
      <c r="D53" s="288">
        <v>94382</v>
      </c>
      <c r="E53" s="793">
        <v>94382</v>
      </c>
      <c r="F53" s="989">
        <v>0</v>
      </c>
      <c r="G53" s="990">
        <v>0</v>
      </c>
      <c r="H53" s="288">
        <v>94382</v>
      </c>
      <c r="I53" s="793">
        <v>94382</v>
      </c>
      <c r="J53" s="1209">
        <v>0</v>
      </c>
    </row>
    <row r="54" spans="2:11" s="341" customFormat="1" ht="15.75">
      <c r="B54" s="1610" t="s">
        <v>771</v>
      </c>
      <c r="C54" s="284">
        <v>14948</v>
      </c>
      <c r="D54" s="288">
        <v>15016</v>
      </c>
      <c r="E54" s="793">
        <v>15016</v>
      </c>
      <c r="F54" s="989">
        <v>0</v>
      </c>
      <c r="G54" s="990">
        <v>4.5491035590045489E-3</v>
      </c>
      <c r="H54" s="284">
        <v>14948</v>
      </c>
      <c r="I54" s="793">
        <v>15016</v>
      </c>
      <c r="J54" s="1209">
        <v>4.5491035590045489E-3</v>
      </c>
    </row>
    <row r="55" spans="2:11" s="341" customFormat="1" ht="15.75" thickBot="1">
      <c r="B55" s="1612" t="s">
        <v>88</v>
      </c>
      <c r="C55" s="700">
        <v>79434</v>
      </c>
      <c r="D55" s="796">
        <v>79366</v>
      </c>
      <c r="E55" s="797">
        <v>79366</v>
      </c>
      <c r="F55" s="993">
        <v>0</v>
      </c>
      <c r="G55" s="994">
        <v>-8.5605660044817079E-4</v>
      </c>
      <c r="H55" s="700">
        <v>79434</v>
      </c>
      <c r="I55" s="797">
        <v>79366</v>
      </c>
      <c r="J55" s="1324">
        <v>-8.5605660044817079E-4</v>
      </c>
    </row>
    <row r="56" spans="2:11" s="341" customFormat="1">
      <c r="B56" s="43"/>
      <c r="C56" s="102"/>
      <c r="D56" s="102"/>
      <c r="E56" s="102"/>
      <c r="F56" s="102"/>
      <c r="G56" s="102"/>
      <c r="H56" s="102"/>
      <c r="I56" s="102"/>
      <c r="J56" s="102"/>
    </row>
    <row r="57" spans="2:11" s="341" customFormat="1">
      <c r="B57" s="2144" t="s">
        <v>89</v>
      </c>
      <c r="C57" s="2144"/>
      <c r="D57" s="2144"/>
      <c r="E57" s="2144"/>
      <c r="F57" s="2144"/>
      <c r="G57" s="2144"/>
    </row>
    <row r="58" spans="2:11">
      <c r="B58" s="2144" t="s">
        <v>90</v>
      </c>
      <c r="C58" s="2144"/>
      <c r="D58" s="2144"/>
      <c r="E58" s="2144"/>
      <c r="F58" s="2144"/>
      <c r="G58" s="2144"/>
    </row>
    <row r="59" spans="2:11">
      <c r="B59" s="2144" t="s">
        <v>91</v>
      </c>
      <c r="C59" s="2144"/>
      <c r="D59" s="2144"/>
      <c r="E59" s="2144"/>
      <c r="F59" s="2144"/>
      <c r="G59" s="2144"/>
    </row>
    <row r="60" spans="2:11">
      <c r="B60" s="2144" t="s">
        <v>92</v>
      </c>
      <c r="C60" s="2144"/>
      <c r="D60" s="2144"/>
      <c r="E60" s="2144"/>
      <c r="F60" s="2144"/>
      <c r="G60" s="2144"/>
    </row>
    <row r="61" spans="2:11">
      <c r="B61" s="2144" t="s">
        <v>93</v>
      </c>
      <c r="C61" s="2144"/>
      <c r="D61" s="2144"/>
      <c r="E61" s="2144"/>
      <c r="F61" s="2144"/>
      <c r="G61" s="2144"/>
    </row>
    <row r="62" spans="2:11" ht="29.65" customHeight="1">
      <c r="B62" s="2144" t="s">
        <v>682</v>
      </c>
      <c r="C62" s="2144"/>
      <c r="D62" s="2144"/>
      <c r="E62" s="2144"/>
      <c r="F62" s="2144"/>
      <c r="G62" s="2144"/>
    </row>
    <row r="63" spans="2:11">
      <c r="B63" s="2144" t="s">
        <v>94</v>
      </c>
      <c r="C63" s="2144"/>
      <c r="D63" s="2144"/>
      <c r="E63" s="2144"/>
      <c r="F63" s="2144"/>
      <c r="G63" s="2144"/>
    </row>
    <row r="64" spans="2:11">
      <c r="B64" s="2144" t="s">
        <v>95</v>
      </c>
      <c r="C64" s="2144"/>
      <c r="D64" s="2144"/>
      <c r="E64" s="2144"/>
      <c r="F64" s="2144"/>
      <c r="G64" s="2144"/>
    </row>
    <row r="65" spans="2:7">
      <c r="B65" s="2144" t="s">
        <v>96</v>
      </c>
      <c r="C65" s="2144"/>
      <c r="D65" s="2144"/>
      <c r="E65" s="2144"/>
      <c r="F65" s="2144"/>
      <c r="G65" s="2144"/>
    </row>
    <row r="66" spans="2:7" ht="39.6" customHeight="1">
      <c r="B66" s="2144" t="s">
        <v>97</v>
      </c>
      <c r="C66" s="2146"/>
      <c r="D66" s="2146"/>
      <c r="E66" s="2146"/>
      <c r="F66" s="2146"/>
      <c r="G66" s="2146"/>
    </row>
    <row r="67" spans="2:7" ht="22.5" customHeight="1">
      <c r="B67" s="2144" t="s">
        <v>98</v>
      </c>
      <c r="C67" s="2144"/>
      <c r="D67" s="2144"/>
      <c r="E67" s="2144"/>
      <c r="F67" s="2144"/>
      <c r="G67" s="2144"/>
    </row>
    <row r="68" spans="2:7">
      <c r="B68" s="2144" t="s">
        <v>99</v>
      </c>
      <c r="C68" s="2144"/>
      <c r="D68" s="2144"/>
      <c r="E68" s="2144"/>
      <c r="F68" s="2144"/>
      <c r="G68" s="2144"/>
    </row>
    <row r="69" spans="2:7">
      <c r="B69" s="2144" t="s">
        <v>100</v>
      </c>
      <c r="C69" s="2144"/>
      <c r="D69" s="2144"/>
      <c r="E69" s="2144"/>
      <c r="F69" s="2144"/>
      <c r="G69" s="2144"/>
    </row>
    <row r="70" spans="2:7">
      <c r="B70" s="2144" t="s">
        <v>715</v>
      </c>
      <c r="C70" s="2144"/>
      <c r="D70" s="2144"/>
      <c r="E70" s="2144"/>
      <c r="F70" s="2144"/>
      <c r="G70" s="2144"/>
    </row>
    <row r="71" spans="2:7">
      <c r="B71" s="2142"/>
      <c r="C71" s="2143"/>
      <c r="D71" s="2143"/>
      <c r="E71" s="2143"/>
      <c r="F71" s="2143"/>
      <c r="G71" s="2143"/>
    </row>
    <row r="72" spans="2:7">
      <c r="B72" s="2145"/>
      <c r="C72" s="2145"/>
      <c r="D72" s="2145"/>
      <c r="E72" s="2145"/>
      <c r="F72" s="2145"/>
      <c r="G72" s="2145"/>
    </row>
    <row r="73" spans="2:7">
      <c r="B73" s="2145"/>
      <c r="C73" s="2145"/>
      <c r="D73" s="2145"/>
      <c r="E73" s="2145"/>
      <c r="F73" s="2145"/>
      <c r="G73" s="2145"/>
    </row>
    <row r="74" spans="2:7">
      <c r="B74" s="34"/>
      <c r="C74" s="37"/>
      <c r="D74" s="37"/>
      <c r="E74" s="37"/>
      <c r="F74" s="37"/>
      <c r="G74" s="37"/>
    </row>
  </sheetData>
  <mergeCells count="20">
    <mergeCell ref="H5:I5"/>
    <mergeCell ref="B57:G57"/>
    <mergeCell ref="B73:G73"/>
    <mergeCell ref="B72:G72"/>
    <mergeCell ref="B58:G58"/>
    <mergeCell ref="B59:G59"/>
    <mergeCell ref="B60:G60"/>
    <mergeCell ref="B61:G61"/>
    <mergeCell ref="B62:G62"/>
    <mergeCell ref="B63:G63"/>
    <mergeCell ref="B64:G64"/>
    <mergeCell ref="B65:G65"/>
    <mergeCell ref="B66:G66"/>
    <mergeCell ref="B67:G67"/>
    <mergeCell ref="B71:G71"/>
    <mergeCell ref="B70:G70"/>
    <mergeCell ref="B68:G68"/>
    <mergeCell ref="B69:G69"/>
    <mergeCell ref="C5:E5"/>
    <mergeCell ref="F5:G5"/>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ignoredErrors>
    <ignoredError sqref="F29:G2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A1:K42"/>
  <sheetViews>
    <sheetView showGridLines="0" zoomScale="102" zoomScaleNormal="102" workbookViewId="0">
      <selection activeCell="B1" sqref="B1"/>
    </sheetView>
  </sheetViews>
  <sheetFormatPr baseColWidth="10" defaultColWidth="11.42578125" defaultRowHeight="15"/>
  <cols>
    <col min="2" max="2" width="44.28515625" customWidth="1"/>
    <col min="3" max="5" width="11.42578125" bestFit="1" customWidth="1"/>
    <col min="7" max="7" width="8.42578125" bestFit="1" customWidth="1"/>
    <col min="8" max="8" width="17" bestFit="1" customWidth="1"/>
    <col min="9" max="9" width="16.5703125" bestFit="1" customWidth="1"/>
    <col min="10" max="10" width="14.5703125" customWidth="1"/>
    <col min="13" max="13" width="17.28515625" bestFit="1" customWidth="1"/>
  </cols>
  <sheetData>
    <row r="1" spans="2:11">
      <c r="B1" s="1344" t="s">
        <v>37</v>
      </c>
    </row>
    <row r="4" spans="2:11" ht="15.75" thickBot="1">
      <c r="B4" s="46"/>
      <c r="C4" s="46"/>
      <c r="D4" s="46"/>
      <c r="E4" s="46"/>
      <c r="F4" s="46"/>
      <c r="G4" s="46"/>
      <c r="H4" s="46"/>
      <c r="I4" s="46"/>
      <c r="J4" s="46"/>
      <c r="K4" s="46"/>
    </row>
    <row r="5" spans="2:11">
      <c r="B5" s="596" t="s">
        <v>101</v>
      </c>
      <c r="C5" s="2132" t="s">
        <v>41</v>
      </c>
      <c r="D5" s="2133"/>
      <c r="E5" s="2134"/>
      <c r="F5" s="2132" t="s">
        <v>42</v>
      </c>
      <c r="G5" s="2134"/>
      <c r="H5" s="2132" t="s">
        <v>60</v>
      </c>
      <c r="I5" s="2134"/>
      <c r="J5" s="1509" t="s">
        <v>42</v>
      </c>
      <c r="K5" s="46"/>
    </row>
    <row r="6" spans="2:11" ht="15.75" thickBot="1">
      <c r="B6" s="116" t="s">
        <v>141</v>
      </c>
      <c r="C6" s="1001" t="s">
        <v>874</v>
      </c>
      <c r="D6" s="1080" t="s">
        <v>811</v>
      </c>
      <c r="E6" s="1081" t="s">
        <v>875</v>
      </c>
      <c r="F6" s="345" t="s">
        <v>44</v>
      </c>
      <c r="G6" s="597" t="s">
        <v>45</v>
      </c>
      <c r="H6" s="598" t="s">
        <v>808</v>
      </c>
      <c r="I6" s="599" t="s">
        <v>809</v>
      </c>
      <c r="J6" s="600" t="str">
        <f>+CONCATENATE(I6," / ",H6)</f>
        <v>Set 25 / Set 24</v>
      </c>
      <c r="K6" s="46"/>
    </row>
    <row r="7" spans="2:11">
      <c r="B7" s="601" t="s">
        <v>102</v>
      </c>
      <c r="C7" s="517"/>
      <c r="D7" s="518"/>
      <c r="E7" s="519"/>
      <c r="F7" s="602"/>
      <c r="G7" s="603"/>
      <c r="H7" s="518"/>
      <c r="I7" s="519"/>
      <c r="J7" s="561"/>
      <c r="K7" s="46"/>
    </row>
    <row r="8" spans="2:11">
      <c r="B8" s="425" t="s">
        <v>103</v>
      </c>
      <c r="C8" s="1345">
        <v>1131115.0828379998</v>
      </c>
      <c r="D8" s="1346">
        <v>1447672.0970088001</v>
      </c>
      <c r="E8" s="1347">
        <v>1391505.5871599996</v>
      </c>
      <c r="F8" s="348">
        <v>-3.8797811994064513E-2</v>
      </c>
      <c r="G8" s="337">
        <v>0.23020690668245064</v>
      </c>
      <c r="H8" s="1348">
        <v>4889076.4318655999</v>
      </c>
      <c r="I8" s="1349">
        <v>5907554.5277111996</v>
      </c>
      <c r="J8" s="338">
        <v>0.20831707379484826</v>
      </c>
      <c r="K8" s="46"/>
    </row>
    <row r="9" spans="2:11">
      <c r="B9" s="425" t="s">
        <v>104</v>
      </c>
      <c r="C9" s="1345">
        <v>23502</v>
      </c>
      <c r="D9" s="1346">
        <v>22660</v>
      </c>
      <c r="E9" s="1347">
        <v>24734</v>
      </c>
      <c r="F9" s="348">
        <v>9.1526919682259456E-2</v>
      </c>
      <c r="G9" s="337">
        <v>5.2421070547187476E-2</v>
      </c>
      <c r="H9" s="1348">
        <v>93511</v>
      </c>
      <c r="I9" s="1349">
        <v>85851</v>
      </c>
      <c r="J9" s="338">
        <v>-8.1915496572595739E-2</v>
      </c>
      <c r="K9" s="46"/>
    </row>
    <row r="10" spans="2:11" s="119" customFormat="1">
      <c r="B10" s="426" t="s">
        <v>105</v>
      </c>
      <c r="C10" s="1345"/>
      <c r="D10" s="1346"/>
      <c r="E10" s="1347"/>
      <c r="F10" s="348"/>
      <c r="G10" s="337"/>
      <c r="H10" s="1348"/>
      <c r="I10" s="1349"/>
      <c r="J10" s="339"/>
      <c r="K10" s="153"/>
    </row>
    <row r="11" spans="2:11" ht="15.75">
      <c r="B11" s="425" t="s">
        <v>106</v>
      </c>
      <c r="C11" s="1345">
        <v>114385.20952100767</v>
      </c>
      <c r="D11" s="1346">
        <v>119165.26276480587</v>
      </c>
      <c r="E11" s="1347">
        <v>133473.55533697415</v>
      </c>
      <c r="F11" s="348">
        <v>0.12007100257403258</v>
      </c>
      <c r="G11" s="337">
        <v>0.16687774491037477</v>
      </c>
      <c r="H11" s="1348">
        <v>302219.86113624478</v>
      </c>
      <c r="I11" s="1349">
        <v>445184.47853934177</v>
      </c>
      <c r="J11" s="338">
        <v>0.47304838558789031</v>
      </c>
      <c r="K11" s="46"/>
    </row>
    <row r="12" spans="2:11">
      <c r="B12" s="425" t="s">
        <v>107</v>
      </c>
      <c r="C12" s="1345">
        <v>13651</v>
      </c>
      <c r="D12" s="1346">
        <v>14067</v>
      </c>
      <c r="E12" s="1347">
        <v>15835</v>
      </c>
      <c r="F12" s="348">
        <v>0.12568422549228697</v>
      </c>
      <c r="G12" s="337">
        <v>0.15998827924694162</v>
      </c>
      <c r="H12" s="1348">
        <v>-7042</v>
      </c>
      <c r="I12" s="1349">
        <v>47022</v>
      </c>
      <c r="J12" s="338">
        <v>-7.6773643851178646</v>
      </c>
      <c r="K12" s="46"/>
    </row>
    <row r="13" spans="2:11" s="119" customFormat="1">
      <c r="B13" s="426" t="s">
        <v>108</v>
      </c>
      <c r="C13" s="1345"/>
      <c r="D13" s="1346"/>
      <c r="E13" s="1347"/>
      <c r="F13" s="348"/>
      <c r="G13" s="337"/>
      <c r="H13" s="1348"/>
      <c r="I13" s="1349"/>
      <c r="J13" s="339"/>
      <c r="K13" s="153"/>
    </row>
    <row r="14" spans="2:11" ht="15.75">
      <c r="B14" s="425" t="s">
        <v>109</v>
      </c>
      <c r="C14" s="1345">
        <v>167661</v>
      </c>
      <c r="D14" s="1346">
        <v>229237</v>
      </c>
      <c r="E14" s="1347">
        <v>208743</v>
      </c>
      <c r="F14" s="348">
        <v>-8.9400925679536947E-2</v>
      </c>
      <c r="G14" s="337">
        <v>0.24503015012435808</v>
      </c>
      <c r="H14" s="1348">
        <v>761022</v>
      </c>
      <c r="I14" s="1349">
        <v>838054</v>
      </c>
      <c r="J14" s="338">
        <v>0.10122177808263098</v>
      </c>
      <c r="K14" s="46"/>
    </row>
    <row r="15" spans="2:11">
      <c r="B15" s="425" t="s">
        <v>110</v>
      </c>
      <c r="C15" s="1345">
        <v>24322</v>
      </c>
      <c r="D15" s="1346">
        <v>46589</v>
      </c>
      <c r="E15" s="1347">
        <v>34324</v>
      </c>
      <c r="F15" s="348">
        <v>-0.26325956770911585</v>
      </c>
      <c r="G15" s="337">
        <v>0.41123262889565004</v>
      </c>
      <c r="H15" s="1348">
        <v>132926</v>
      </c>
      <c r="I15" s="1349">
        <v>146543</v>
      </c>
      <c r="J15" s="338">
        <v>0.10244045559183305</v>
      </c>
      <c r="K15" s="46"/>
    </row>
    <row r="16" spans="2:11">
      <c r="B16" s="426" t="s">
        <v>111</v>
      </c>
      <c r="C16" s="1345"/>
      <c r="D16" s="1346"/>
      <c r="E16" s="1347"/>
      <c r="F16" s="348"/>
      <c r="G16" s="337"/>
      <c r="H16" s="1348"/>
      <c r="I16" s="1349"/>
      <c r="J16" s="338"/>
      <c r="K16" s="46"/>
    </row>
    <row r="17" spans="1:11">
      <c r="B17" s="425" t="s">
        <v>112</v>
      </c>
      <c r="C17" s="1345">
        <v>32369</v>
      </c>
      <c r="D17" s="1346">
        <v>31844</v>
      </c>
      <c r="E17" s="1347">
        <v>15079</v>
      </c>
      <c r="F17" s="348">
        <v>-0.5264728049240045</v>
      </c>
      <c r="G17" s="337">
        <v>-0.53415304766906613</v>
      </c>
      <c r="H17" s="1348">
        <v>110975</v>
      </c>
      <c r="I17" s="1349">
        <v>100203</v>
      </c>
      <c r="J17" s="338">
        <v>-9.7066906961027252E-2</v>
      </c>
      <c r="K17" s="46"/>
    </row>
    <row r="18" spans="1:11">
      <c r="B18" s="425" t="s">
        <v>113</v>
      </c>
      <c r="C18" s="1345">
        <v>-2742</v>
      </c>
      <c r="D18" s="1346">
        <v>29498</v>
      </c>
      <c r="E18" s="1347">
        <v>35962</v>
      </c>
      <c r="F18" s="348">
        <v>0.2191335005763102</v>
      </c>
      <c r="G18" s="337">
        <v>-14.115244347191831</v>
      </c>
      <c r="H18" s="1348">
        <v>84282</v>
      </c>
      <c r="I18" s="1349">
        <v>124762</v>
      </c>
      <c r="J18" s="338">
        <v>0.48029235186635344</v>
      </c>
      <c r="K18" s="46"/>
    </row>
    <row r="19" spans="1:11" ht="16.5" thickBot="1">
      <c r="B19" s="426" t="s">
        <v>114</v>
      </c>
      <c r="C19" s="1345">
        <v>-377550.29235900752</v>
      </c>
      <c r="D19" s="1346">
        <v>-202077.359773606</v>
      </c>
      <c r="E19" s="1347">
        <v>-272646.14249697386</v>
      </c>
      <c r="F19" s="348">
        <v>0.34921667030105907</v>
      </c>
      <c r="G19" s="337">
        <v>-0.27785477056996083</v>
      </c>
      <c r="H19" s="1348">
        <v>-865716.29300184478</v>
      </c>
      <c r="I19" s="1349">
        <v>-769797.00625054142</v>
      </c>
      <c r="J19" s="338">
        <v>-0.11079759908261189</v>
      </c>
      <c r="K19" s="46"/>
    </row>
    <row r="20" spans="1:11" ht="15.75" thickBot="1">
      <c r="B20" s="427" t="s">
        <v>115</v>
      </c>
      <c r="C20" s="1350">
        <v>1126713</v>
      </c>
      <c r="D20" s="1351">
        <v>1738655</v>
      </c>
      <c r="E20" s="1352">
        <v>1587010</v>
      </c>
      <c r="F20" s="346">
        <v>-8.7219718690597081E-2</v>
      </c>
      <c r="G20" s="347">
        <v>0.40853083260777145</v>
      </c>
      <c r="H20" s="1353">
        <v>5501254</v>
      </c>
      <c r="I20" s="1354">
        <v>6925377</v>
      </c>
      <c r="J20" s="340">
        <v>0.25887243163104268</v>
      </c>
      <c r="K20" s="46"/>
    </row>
    <row r="21" spans="1:11" ht="15.75">
      <c r="B21" s="80"/>
      <c r="C21" s="80"/>
      <c r="D21" s="80"/>
      <c r="E21" s="80"/>
      <c r="F21" s="80"/>
      <c r="G21" s="80"/>
      <c r="H21" s="80"/>
      <c r="I21" s="80"/>
      <c r="J21" s="80"/>
    </row>
    <row r="22" spans="1:11" ht="13.15" customHeight="1">
      <c r="A22" s="1185"/>
      <c r="B22" s="1715" t="s">
        <v>116</v>
      </c>
      <c r="C22" s="1715"/>
      <c r="D22" s="1715"/>
      <c r="E22" s="1715"/>
      <c r="F22" s="1715"/>
      <c r="G22" s="1715"/>
      <c r="H22" s="1639"/>
      <c r="I22" s="80"/>
      <c r="J22" s="80"/>
    </row>
    <row r="23" spans="1:11" ht="11.45" customHeight="1">
      <c r="A23" s="1185"/>
      <c r="B23" s="1715" t="s">
        <v>117</v>
      </c>
      <c r="C23" s="1715"/>
      <c r="D23" s="1715"/>
      <c r="E23" s="1715"/>
      <c r="F23" s="1715"/>
      <c r="G23" s="1715"/>
      <c r="H23" s="1639"/>
      <c r="I23" s="80"/>
      <c r="J23" s="80"/>
    </row>
    <row r="24" spans="1:11" ht="15.75">
      <c r="A24" s="1185"/>
      <c r="B24" s="1715" t="s">
        <v>688</v>
      </c>
      <c r="C24" s="1715"/>
      <c r="D24" s="1715"/>
      <c r="E24" s="1715"/>
      <c r="F24" s="1715"/>
      <c r="G24" s="1715"/>
      <c r="H24" s="1639"/>
      <c r="I24" s="80"/>
      <c r="J24" s="80"/>
    </row>
    <row r="25" spans="1:11" ht="22.15" customHeight="1">
      <c r="A25" s="1185"/>
      <c r="B25" s="2148" t="s">
        <v>689</v>
      </c>
      <c r="C25" s="2148"/>
      <c r="D25" s="2148"/>
      <c r="E25" s="2148"/>
      <c r="F25" s="2148"/>
      <c r="G25" s="2148"/>
      <c r="H25" s="2148"/>
      <c r="I25" s="80"/>
      <c r="J25" s="80"/>
    </row>
    <row r="26" spans="1:11" ht="14.45" customHeight="1">
      <c r="A26" s="1185"/>
      <c r="B26" s="2147" t="s">
        <v>690</v>
      </c>
      <c r="C26" s="2147"/>
      <c r="D26" s="2147"/>
      <c r="E26" s="2147"/>
      <c r="F26" s="1716"/>
      <c r="G26" s="1716"/>
      <c r="H26" s="1639"/>
      <c r="I26" s="80"/>
      <c r="J26" s="80"/>
    </row>
    <row r="27" spans="1:11" ht="15.75">
      <c r="A27" s="1185"/>
      <c r="B27" s="1716"/>
      <c r="C27" s="1716"/>
      <c r="D27" s="1716"/>
      <c r="E27" s="1716"/>
      <c r="F27" s="1716"/>
      <c r="G27" s="1716"/>
      <c r="H27" s="1639"/>
      <c r="I27" s="80"/>
      <c r="J27" s="80"/>
    </row>
    <row r="28" spans="1:11" ht="15.75">
      <c r="A28" s="1185"/>
      <c r="B28" s="1185"/>
      <c r="C28" s="1185"/>
      <c r="D28" s="1185"/>
      <c r="E28" s="1185"/>
      <c r="F28" s="1185"/>
      <c r="G28" s="1185"/>
      <c r="H28" s="1185"/>
      <c r="I28" s="80"/>
      <c r="J28" s="80"/>
    </row>
    <row r="29" spans="1:11" ht="15.75">
      <c r="A29" s="1185"/>
      <c r="B29" s="1185"/>
      <c r="C29" s="1637"/>
      <c r="D29" s="1637"/>
      <c r="E29" s="1637"/>
      <c r="F29" s="1638"/>
      <c r="G29" s="1638"/>
      <c r="H29" s="1185"/>
      <c r="I29" s="80"/>
      <c r="J29" s="80"/>
    </row>
    <row r="30" spans="1:11">
      <c r="C30" s="1355"/>
      <c r="D30" s="1355"/>
      <c r="E30" s="1355"/>
      <c r="F30" s="1356"/>
      <c r="G30" s="1356"/>
    </row>
    <row r="31" spans="1:11" ht="15.75" customHeight="1">
      <c r="C31" s="1355"/>
      <c r="D31" s="1355"/>
      <c r="E31" s="1355"/>
      <c r="F31" s="1357"/>
      <c r="G31" s="1356"/>
    </row>
    <row r="32" spans="1:11">
      <c r="C32" s="1358"/>
      <c r="D32" s="1358"/>
      <c r="E32" s="1358"/>
      <c r="F32" s="1357"/>
      <c r="G32" s="1357"/>
    </row>
    <row r="33" spans="3:7">
      <c r="C33" s="1355"/>
      <c r="D33" s="1355"/>
      <c r="E33" s="1355"/>
      <c r="F33" s="1356"/>
      <c r="G33" s="1356"/>
    </row>
    <row r="34" spans="3:7">
      <c r="C34" s="1355"/>
      <c r="D34" s="1355"/>
      <c r="E34" s="1355"/>
      <c r="F34" s="1357"/>
      <c r="G34" s="1357"/>
    </row>
    <row r="35" spans="3:7">
      <c r="C35" s="1358"/>
      <c r="D35" s="1358"/>
      <c r="E35" s="1358"/>
      <c r="F35" s="1357"/>
      <c r="G35" s="1357"/>
    </row>
    <row r="36" spans="3:7">
      <c r="C36" s="1355"/>
      <c r="D36" s="1355"/>
      <c r="E36" s="1355"/>
      <c r="F36" s="1357"/>
      <c r="G36" s="1357"/>
    </row>
    <row r="37" spans="3:7">
      <c r="C37" s="1355"/>
      <c r="D37" s="1355"/>
      <c r="E37" s="1355"/>
      <c r="F37" s="1356"/>
      <c r="G37" s="1357"/>
    </row>
    <row r="38" spans="3:7">
      <c r="C38" s="1358"/>
      <c r="D38" s="1358"/>
      <c r="E38" s="1358"/>
      <c r="F38" s="1357"/>
      <c r="G38" s="1357"/>
    </row>
    <row r="39" spans="3:7">
      <c r="C39" s="1358"/>
      <c r="D39" s="1355"/>
      <c r="E39" s="1355"/>
      <c r="F39" s="1356"/>
      <c r="G39" s="1356"/>
    </row>
    <row r="40" spans="3:7">
      <c r="C40" s="1358"/>
      <c r="D40" s="1355"/>
      <c r="E40" s="1355"/>
      <c r="F40" s="1356"/>
      <c r="G40" s="1357"/>
    </row>
    <row r="41" spans="3:7">
      <c r="C41" s="1355"/>
      <c r="D41" s="1355"/>
      <c r="E41" s="1355"/>
      <c r="F41" s="1356"/>
      <c r="G41" s="1356"/>
    </row>
    <row r="42" spans="3:7">
      <c r="C42" s="1359"/>
      <c r="D42" s="1359"/>
      <c r="E42" s="1359"/>
      <c r="F42" s="1360"/>
      <c r="G42" s="1360"/>
    </row>
  </sheetData>
  <mergeCells count="5">
    <mergeCell ref="B26:E26"/>
    <mergeCell ref="B25:H25"/>
    <mergeCell ref="C5:E5"/>
    <mergeCell ref="F5:G5"/>
    <mergeCell ref="H5:I5"/>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J25"/>
  <sheetViews>
    <sheetView showGridLines="0" zoomScale="73" zoomScaleNormal="73" workbookViewId="0">
      <pane xSplit="2" topLeftCell="C1" activePane="topRight" state="frozen"/>
      <selection activeCell="I30" sqref="I30"/>
      <selection pane="topRight"/>
    </sheetView>
  </sheetViews>
  <sheetFormatPr baseColWidth="10" defaultColWidth="11.42578125" defaultRowHeight="15"/>
  <cols>
    <col min="2" max="2" width="43.42578125" bestFit="1" customWidth="1"/>
    <col min="5" max="6" width="11.42578125" customWidth="1"/>
    <col min="7" max="7" width="12.42578125" customWidth="1"/>
    <col min="10" max="10" width="14" bestFit="1" customWidth="1"/>
  </cols>
  <sheetData>
    <row r="1" spans="1:10">
      <c r="A1" s="109" t="s">
        <v>37</v>
      </c>
    </row>
    <row r="3" spans="1:10" ht="15.75" thickBot="1"/>
    <row r="4" spans="1:10">
      <c r="B4" s="2152" t="s">
        <v>33</v>
      </c>
      <c r="C4" s="2132" t="s">
        <v>41</v>
      </c>
      <c r="D4" s="2133"/>
      <c r="E4" s="2134"/>
      <c r="F4" s="2132" t="s">
        <v>563</v>
      </c>
      <c r="G4" s="2134"/>
      <c r="H4" s="2132" t="s">
        <v>724</v>
      </c>
      <c r="I4" s="2134"/>
      <c r="J4" s="1510" t="s">
        <v>563</v>
      </c>
    </row>
    <row r="5" spans="1:10" ht="15.75" thickBot="1">
      <c r="B5" s="2153"/>
      <c r="C5" s="1641" t="s">
        <v>874</v>
      </c>
      <c r="D5" s="1080" t="s">
        <v>811</v>
      </c>
      <c r="E5" s="1081" t="s">
        <v>875</v>
      </c>
      <c r="F5" s="1088" t="s">
        <v>44</v>
      </c>
      <c r="G5" s="597" t="s">
        <v>45</v>
      </c>
      <c r="H5" s="598" t="s">
        <v>725</v>
      </c>
      <c r="I5" s="599" t="s">
        <v>726</v>
      </c>
      <c r="J5" s="1338" t="str">
        <f>+CONCATENATE(I5," / ",H5)</f>
        <v>2025 / 2024</v>
      </c>
    </row>
    <row r="6" spans="1:10">
      <c r="B6" s="122" t="s">
        <v>102</v>
      </c>
      <c r="C6" s="1642"/>
      <c r="D6" s="1643"/>
      <c r="E6" s="1644"/>
      <c r="F6" s="1642"/>
      <c r="G6" s="1644"/>
      <c r="H6" s="1642"/>
      <c r="I6" s="1644"/>
      <c r="J6" s="1645"/>
    </row>
    <row r="7" spans="1:10">
      <c r="B7" s="123" t="s">
        <v>103</v>
      </c>
      <c r="C7" s="1479">
        <v>0.20085136448428306</v>
      </c>
      <c r="D7" s="1646">
        <v>0.25557980142458558</v>
      </c>
      <c r="E7" s="1480">
        <v>0.22959739318180644</v>
      </c>
      <c r="F7" s="1479" t="str">
        <f>+CONCATENATE(ROUND(((ROUND(E7,4)-ROUND(D7,4))/1%*100),0)," pbs")</f>
        <v>-260 pbs</v>
      </c>
      <c r="G7" s="1480" t="str">
        <f>+CONCATENATE(ROUND(((ROUND(E7,4)-ROUND(C7,4))/1%*100),0)," pbs")</f>
        <v>287 pbs</v>
      </c>
      <c r="H7" s="1479">
        <v>0.21990000000000001</v>
      </c>
      <c r="I7" s="1480">
        <v>0.2467547082284467</v>
      </c>
      <c r="J7" s="1481" t="str">
        <f>+CONCATENATE(ROUND(((ROUND(I7,4)-ROUND(H7,4))/1%*100),0)," pbs")</f>
        <v>269 pbs</v>
      </c>
    </row>
    <row r="8" spans="1:10">
      <c r="B8" s="123" t="s">
        <v>104</v>
      </c>
      <c r="C8" s="1479">
        <v>9.5197396268984699E-2</v>
      </c>
      <c r="D8" s="1646">
        <v>0.14842567908350746</v>
      </c>
      <c r="E8" s="1480">
        <v>0.12862119241372094</v>
      </c>
      <c r="F8" s="1479" t="str">
        <f t="shared" ref="F8:F18" si="0">+CONCATENATE(ROUND(((ROUND(E8,4)-ROUND(D8,4))/1%*100),0)," pbs")</f>
        <v>-198 pbs</v>
      </c>
      <c r="G8" s="1480" t="str">
        <f t="shared" ref="G8:G18" si="1">+CONCATENATE(ROUND(((ROUND(E8,4)-ROUND(C8,4))/1%*100),0)," pbs")</f>
        <v>334 pbs</v>
      </c>
      <c r="H8" s="1479">
        <v>9.8699999999999996E-2</v>
      </c>
      <c r="I8" s="1480">
        <v>9.1501101517610955E-2</v>
      </c>
      <c r="J8" s="1481" t="str">
        <f t="shared" ref="J8:J18" si="2">+CONCATENATE(ROUND(((ROUND(I8,4)-ROUND(H8,4))/1%*100),0)," pbs")</f>
        <v>-72 pbs</v>
      </c>
    </row>
    <row r="9" spans="1:10">
      <c r="B9" s="124" t="s">
        <v>105</v>
      </c>
      <c r="C9" s="1479"/>
      <c r="D9" s="1646"/>
      <c r="E9" s="1480"/>
      <c r="F9" s="1479"/>
      <c r="G9" s="1480"/>
      <c r="H9" s="1479"/>
      <c r="I9" s="1480"/>
      <c r="J9" s="1481"/>
    </row>
    <row r="10" spans="1:10">
      <c r="B10" s="125" t="s">
        <v>773</v>
      </c>
      <c r="C10" s="1479">
        <v>0.17294105820659197</v>
      </c>
      <c r="D10" s="1646">
        <v>0.18765782233556275</v>
      </c>
      <c r="E10" s="1480">
        <v>0.19990908502150576</v>
      </c>
      <c r="F10" s="1479" t="str">
        <f t="shared" si="0"/>
        <v>122 pbs</v>
      </c>
      <c r="G10" s="1480" t="str">
        <f t="shared" si="1"/>
        <v>270 pbs</v>
      </c>
      <c r="H10" s="1479">
        <v>0.1091</v>
      </c>
      <c r="I10" s="1480">
        <v>0.16646870979919087</v>
      </c>
      <c r="J10" s="1481" t="str">
        <f t="shared" si="2"/>
        <v>574 pbs</v>
      </c>
    </row>
    <row r="11" spans="1:10">
      <c r="B11" s="125" t="s">
        <v>107</v>
      </c>
      <c r="C11" s="1479">
        <v>0.12905802723106657</v>
      </c>
      <c r="D11" s="1646">
        <v>0.1227722130705507</v>
      </c>
      <c r="E11" s="1480">
        <v>0.1321518017406553</v>
      </c>
      <c r="F11" s="1479" t="str">
        <f t="shared" si="0"/>
        <v>94 pbs</v>
      </c>
      <c r="G11" s="1480" t="str">
        <f t="shared" si="1"/>
        <v>31 pbs</v>
      </c>
      <c r="H11" s="1479">
        <v>-1.9900000000000001E-2</v>
      </c>
      <c r="I11" s="1480">
        <v>0.1031475163829996</v>
      </c>
      <c r="J11" s="1481" t="str">
        <f t="shared" si="2"/>
        <v>1230 pbs</v>
      </c>
    </row>
    <row r="12" spans="1:10">
      <c r="B12" s="1515" t="s">
        <v>108</v>
      </c>
      <c r="C12" s="1479"/>
      <c r="D12" s="1646"/>
      <c r="E12" s="1480"/>
      <c r="F12" s="1479"/>
      <c r="G12" s="1480"/>
      <c r="H12" s="1479"/>
      <c r="I12" s="1480"/>
      <c r="J12" s="1481"/>
    </row>
    <row r="13" spans="1:10">
      <c r="B13" s="125" t="s">
        <v>774</v>
      </c>
      <c r="C13" s="1479">
        <v>0.20472097083450691</v>
      </c>
      <c r="D13" s="1646">
        <v>0.20890677902117383</v>
      </c>
      <c r="E13" s="1480">
        <v>0.18584478426363479</v>
      </c>
      <c r="F13" s="1479" t="str">
        <f t="shared" si="0"/>
        <v>-231 pbs</v>
      </c>
      <c r="G13" s="1480" t="str">
        <f t="shared" si="1"/>
        <v>-189 pbs</v>
      </c>
      <c r="H13" s="1479">
        <v>0.23719999999999999</v>
      </c>
      <c r="I13" s="1480">
        <v>0.21441507526758141</v>
      </c>
      <c r="J13" s="1481" t="str">
        <f t="shared" si="2"/>
        <v>-228 pbs</v>
      </c>
    </row>
    <row r="14" spans="1:10">
      <c r="B14" s="123" t="s">
        <v>118</v>
      </c>
      <c r="C14" s="1479">
        <v>0.19657338213588271</v>
      </c>
      <c r="D14" s="1646">
        <v>0.40977536193642583</v>
      </c>
      <c r="E14" s="1480">
        <v>0.29479773130110931</v>
      </c>
      <c r="F14" s="1479" t="str">
        <f t="shared" si="0"/>
        <v>-1150 pbs</v>
      </c>
      <c r="G14" s="1480" t="str">
        <f t="shared" si="1"/>
        <v>982 pbs</v>
      </c>
      <c r="H14" s="1479">
        <v>0.27250000000000002</v>
      </c>
      <c r="I14" s="1480">
        <v>0.31554456916580714</v>
      </c>
      <c r="J14" s="1481" t="str">
        <f t="shared" si="2"/>
        <v>430 pbs</v>
      </c>
    </row>
    <row r="15" spans="1:10">
      <c r="B15" s="126" t="s">
        <v>111</v>
      </c>
      <c r="C15" s="1479"/>
      <c r="D15" s="1646"/>
      <c r="E15" s="1480"/>
      <c r="F15" s="1479"/>
      <c r="G15" s="1480"/>
      <c r="H15" s="1479"/>
      <c r="I15" s="1480"/>
      <c r="J15" s="1481"/>
    </row>
    <row r="16" spans="1:10">
      <c r="B16" s="123" t="s">
        <v>119</v>
      </c>
      <c r="C16" s="1479">
        <v>0.18033522105257294</v>
      </c>
      <c r="D16" s="1646">
        <v>0.16682022519735054</v>
      </c>
      <c r="E16" s="1480">
        <v>7.6848297363515783E-2</v>
      </c>
      <c r="F16" s="1479" t="str">
        <f t="shared" si="0"/>
        <v>-900 pbs</v>
      </c>
      <c r="G16" s="1480" t="str">
        <f t="shared" si="1"/>
        <v>-1035 pbs</v>
      </c>
      <c r="H16" s="1479">
        <v>0.15409999999999999</v>
      </c>
      <c r="I16" s="1480">
        <v>0.13215513915770108</v>
      </c>
      <c r="J16" s="1481" t="str">
        <f t="shared" si="2"/>
        <v>-219 pbs</v>
      </c>
    </row>
    <row r="17" spans="2:10" ht="15.75" thickBot="1">
      <c r="B17" s="604" t="s">
        <v>120</v>
      </c>
      <c r="C17" s="1647">
        <v>-1.4364114857914048E-2</v>
      </c>
      <c r="D17" s="1648">
        <v>0.16998826569238537</v>
      </c>
      <c r="E17" s="1649">
        <v>0.21765109069148494</v>
      </c>
      <c r="F17" s="1479" t="str">
        <f t="shared" si="0"/>
        <v>477 pbs</v>
      </c>
      <c r="G17" s="1480" t="str">
        <f t="shared" si="1"/>
        <v>2321 pbs</v>
      </c>
      <c r="H17" s="1647">
        <v>0.10929999999999999</v>
      </c>
      <c r="I17" s="1649">
        <v>0.19033511013202417</v>
      </c>
      <c r="J17" s="1481" t="str">
        <f t="shared" si="2"/>
        <v>810 pbs</v>
      </c>
    </row>
    <row r="18" spans="2:10" ht="15.75" thickBot="1">
      <c r="B18" s="127" t="s">
        <v>121</v>
      </c>
      <c r="C18" s="1650">
        <v>0.13292776106360213</v>
      </c>
      <c r="D18" s="1651">
        <v>0.19585096281919026</v>
      </c>
      <c r="E18" s="1652">
        <v>0.16944496965618197</v>
      </c>
      <c r="F18" s="1653" t="str">
        <f t="shared" si="0"/>
        <v>-265 pbs</v>
      </c>
      <c r="G18" s="1654" t="str">
        <f t="shared" si="1"/>
        <v>365 pbs</v>
      </c>
      <c r="H18" s="1650">
        <v>0.16470000000000001</v>
      </c>
      <c r="I18" s="1652">
        <v>0.19048419974194303</v>
      </c>
      <c r="J18" s="1655" t="str">
        <f t="shared" si="2"/>
        <v>258 pbs</v>
      </c>
    </row>
    <row r="20" spans="2:10" ht="72" customHeight="1">
      <c r="B20" s="2154" t="s">
        <v>865</v>
      </c>
      <c r="C20" s="2155"/>
      <c r="D20" s="2155"/>
      <c r="E20" s="2155"/>
      <c r="F20" s="2155"/>
      <c r="G20" s="2155"/>
    </row>
    <row r="21" spans="2:10">
      <c r="B21" s="2150"/>
      <c r="C21" s="2151"/>
      <c r="D21" s="2151"/>
      <c r="E21" s="2151"/>
    </row>
    <row r="22" spans="2:10">
      <c r="B22" s="2149"/>
      <c r="C22" s="2149"/>
      <c r="D22" s="2149"/>
      <c r="E22" s="2149"/>
    </row>
    <row r="23" spans="2:10">
      <c r="B23" s="2149"/>
      <c r="C23" s="2149"/>
      <c r="D23" s="2149"/>
      <c r="E23" s="2149"/>
    </row>
    <row r="24" spans="2:10">
      <c r="B24" s="2149"/>
      <c r="C24" s="2149"/>
      <c r="D24" s="2149"/>
      <c r="E24" s="2149"/>
    </row>
    <row r="25" spans="2:10">
      <c r="B25" s="2149"/>
      <c r="C25" s="2149"/>
      <c r="D25" s="2149"/>
      <c r="E25" s="2149"/>
    </row>
  </sheetData>
  <mergeCells count="7">
    <mergeCell ref="H4:I4"/>
    <mergeCell ref="F4:G4"/>
    <mergeCell ref="B22:E25"/>
    <mergeCell ref="B21:E21"/>
    <mergeCell ref="B4:B5"/>
    <mergeCell ref="C4:E4"/>
    <mergeCell ref="B20:G20"/>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Z118"/>
  <sheetViews>
    <sheetView showGridLines="0" zoomScale="55" zoomScaleNormal="55" workbookViewId="0">
      <pane xSplit="2" topLeftCell="C1" activePane="topRight" state="frozen"/>
      <selection activeCell="N35" sqref="N35"/>
      <selection pane="topRight"/>
    </sheetView>
  </sheetViews>
  <sheetFormatPr baseColWidth="10" defaultColWidth="11.42578125" defaultRowHeight="14.25"/>
  <cols>
    <col min="1" max="1" width="11.42578125" style="40"/>
    <col min="2" max="2" width="73.28515625" style="40" bestFit="1" customWidth="1"/>
    <col min="3" max="5" width="8.28515625" style="40" bestFit="1" customWidth="1"/>
    <col min="6" max="6" width="9.7109375" style="40" customWidth="1"/>
    <col min="7" max="7" width="8.28515625" style="40" customWidth="1"/>
    <col min="8" max="8" width="7.7109375" style="40" customWidth="1"/>
    <col min="9" max="9" width="11.28515625" style="40" customWidth="1"/>
    <col min="10" max="12" width="11.42578125" style="40"/>
    <col min="13" max="13" width="10" style="40" customWidth="1"/>
    <col min="14" max="14" width="31.7109375" style="46" customWidth="1"/>
    <col min="15" max="17" width="11.42578125" style="46"/>
    <col min="18" max="19" width="17.42578125" style="46" customWidth="1"/>
    <col min="20" max="20" width="11.42578125" style="46"/>
    <col min="21" max="16384" width="11.42578125" style="40"/>
  </cols>
  <sheetData>
    <row r="1" spans="1:13" ht="14.65" customHeight="1">
      <c r="A1" s="228" t="s">
        <v>37</v>
      </c>
      <c r="B1" s="46"/>
      <c r="C1" s="46"/>
      <c r="D1" s="46"/>
      <c r="E1" s="46"/>
      <c r="F1" s="46"/>
      <c r="G1" s="46"/>
      <c r="H1" s="46"/>
      <c r="I1" s="46"/>
      <c r="J1" s="46"/>
      <c r="K1" s="46"/>
      <c r="L1" s="46"/>
      <c r="M1" s="46"/>
    </row>
    <row r="2" spans="1:13" ht="14.65" customHeight="1">
      <c r="A2" s="228"/>
      <c r="B2" s="46"/>
      <c r="C2" s="46"/>
      <c r="D2" s="46"/>
      <c r="E2" s="46"/>
      <c r="F2" s="46"/>
      <c r="G2" s="46"/>
      <c r="H2" s="46"/>
      <c r="I2" s="46"/>
      <c r="J2" s="46"/>
      <c r="K2" s="46"/>
      <c r="L2" s="46"/>
      <c r="M2" s="46"/>
    </row>
    <row r="3" spans="1:13" ht="14.65" customHeight="1" thickBot="1">
      <c r="A3" s="228"/>
      <c r="B3" s="46"/>
      <c r="C3" s="46"/>
      <c r="D3" s="46"/>
      <c r="E3" s="46"/>
      <c r="F3" s="46"/>
      <c r="G3" s="46"/>
      <c r="H3" s="46"/>
      <c r="I3" s="46"/>
      <c r="J3" s="46"/>
      <c r="K3" s="46"/>
      <c r="L3" s="46"/>
      <c r="M3" s="46"/>
    </row>
    <row r="4" spans="1:13" ht="14.65" customHeight="1">
      <c r="A4" s="228"/>
      <c r="B4" s="2156" t="s">
        <v>716</v>
      </c>
      <c r="C4" s="2159" t="s">
        <v>122</v>
      </c>
      <c r="D4" s="2160"/>
      <c r="E4" s="2161"/>
      <c r="F4" s="2159" t="s">
        <v>42</v>
      </c>
      <c r="G4" s="2160"/>
      <c r="H4" s="2165" t="s">
        <v>851</v>
      </c>
      <c r="I4" s="2166"/>
      <c r="J4" s="2165" t="s">
        <v>852</v>
      </c>
      <c r="K4" s="2166"/>
      <c r="L4" s="46"/>
      <c r="M4" s="46"/>
    </row>
    <row r="5" spans="1:13" ht="14.65" customHeight="1">
      <c r="A5" s="228"/>
      <c r="B5" s="2157"/>
      <c r="C5" s="2162"/>
      <c r="D5" s="2163"/>
      <c r="E5" s="2164"/>
      <c r="F5" s="2162"/>
      <c r="G5" s="2163"/>
      <c r="H5" s="2167"/>
      <c r="I5" s="2168"/>
      <c r="J5" s="2167"/>
      <c r="K5" s="2168"/>
      <c r="L5" s="46"/>
      <c r="M5" s="46"/>
    </row>
    <row r="6" spans="1:13" ht="14.65" customHeight="1" thickBot="1">
      <c r="A6" s="228"/>
      <c r="B6" s="2158"/>
      <c r="C6" s="2035" t="s">
        <v>876</v>
      </c>
      <c r="D6" s="2036" t="s">
        <v>809</v>
      </c>
      <c r="E6" s="2037" t="s">
        <v>877</v>
      </c>
      <c r="F6" s="1842" t="s">
        <v>44</v>
      </c>
      <c r="G6" s="1842" t="s">
        <v>45</v>
      </c>
      <c r="H6" s="1843" t="s">
        <v>44</v>
      </c>
      <c r="I6" s="1844" t="s">
        <v>45</v>
      </c>
      <c r="J6" s="1843" t="s">
        <v>44</v>
      </c>
      <c r="K6" s="1844" t="s">
        <v>45</v>
      </c>
      <c r="L6" s="46"/>
      <c r="M6" s="46"/>
    </row>
    <row r="7" spans="1:13" ht="14.65" customHeight="1">
      <c r="A7" s="228"/>
      <c r="B7" s="1845" t="s">
        <v>124</v>
      </c>
      <c r="C7" s="1533">
        <v>120571.109</v>
      </c>
      <c r="D7" s="1534">
        <v>123089.317</v>
      </c>
      <c r="E7" s="1535">
        <v>125200.572</v>
      </c>
      <c r="F7" s="1846">
        <v>1.7152219635762522E-2</v>
      </c>
      <c r="G7" s="1846">
        <v>3.8396121910100334E-2</v>
      </c>
      <c r="H7" s="1847">
        <v>3381.7087936366297</v>
      </c>
      <c r="I7" s="1848">
        <v>9390.6963761522347</v>
      </c>
      <c r="J7" s="1849">
        <v>2.747361733786069E-2</v>
      </c>
      <c r="K7" s="1850">
        <v>7.7885128983529839E-2</v>
      </c>
      <c r="L7" s="46"/>
      <c r="M7" s="46"/>
    </row>
    <row r="8" spans="1:13" ht="14.65" customHeight="1">
      <c r="A8" s="228"/>
      <c r="B8" s="1845" t="s">
        <v>40</v>
      </c>
      <c r="C8" s="1533">
        <v>12239.171</v>
      </c>
      <c r="D8" s="1534">
        <v>13095.856</v>
      </c>
      <c r="E8" s="1535">
        <v>13607.074000000001</v>
      </c>
      <c r="F8" s="1851">
        <v>3.9036623493722056E-2</v>
      </c>
      <c r="G8" s="1846">
        <v>0.11176435070643276</v>
      </c>
      <c r="H8" s="1852">
        <v>511.50400148676636</v>
      </c>
      <c r="I8" s="1853">
        <v>1368.974837347605</v>
      </c>
      <c r="J8" s="1851">
        <v>3.9058462576769815E-2</v>
      </c>
      <c r="K8" s="1854">
        <v>0.11185192504848618</v>
      </c>
      <c r="L8" s="46"/>
      <c r="M8" s="46"/>
    </row>
    <row r="9" spans="1:13" ht="14.65" customHeight="1">
      <c r="A9" s="228"/>
      <c r="B9" s="1845" t="s">
        <v>133</v>
      </c>
      <c r="C9" s="1533">
        <v>1794.549</v>
      </c>
      <c r="D9" s="1534">
        <v>2158.4540000000002</v>
      </c>
      <c r="E9" s="1535">
        <v>2314.9920000000002</v>
      </c>
      <c r="F9" s="1851">
        <v>7.2523204108125627E-2</v>
      </c>
      <c r="G9" s="1846">
        <v>0.29001325681271473</v>
      </c>
      <c r="H9" s="1852">
        <v>230.19370740410341</v>
      </c>
      <c r="I9" s="1853">
        <v>796.47980999107949</v>
      </c>
      <c r="J9" s="1851">
        <v>0.10664749279072128</v>
      </c>
      <c r="K9" s="1854">
        <v>0.44383285716415632</v>
      </c>
      <c r="L9" s="46"/>
      <c r="M9" s="46"/>
    </row>
    <row r="10" spans="1:13" ht="14.65" customHeight="1">
      <c r="A10" s="228"/>
      <c r="B10" s="1845" t="s">
        <v>241</v>
      </c>
      <c r="C10" s="1533">
        <v>9938.9709999999995</v>
      </c>
      <c r="D10" s="1534">
        <v>5505.442</v>
      </c>
      <c r="E10" s="1535">
        <v>7553.0929999999998</v>
      </c>
      <c r="F10" s="1851">
        <v>0.37193217184015381</v>
      </c>
      <c r="G10" s="1846">
        <v>-0.24005281834507819</v>
      </c>
      <c r="H10" s="1852" t="s">
        <v>906</v>
      </c>
      <c r="I10" s="1853" t="s">
        <v>906</v>
      </c>
      <c r="J10" s="1851" t="s">
        <v>906</v>
      </c>
      <c r="K10" s="1854" t="s">
        <v>906</v>
      </c>
      <c r="L10" s="46"/>
      <c r="M10" s="46"/>
    </row>
    <row r="11" spans="1:13" ht="14.65" customHeight="1">
      <c r="A11" s="228"/>
      <c r="B11" s="1855" t="s">
        <v>691</v>
      </c>
      <c r="C11" s="1856">
        <v>1801.615</v>
      </c>
      <c r="D11" s="1857">
        <v>1421.6869999999999</v>
      </c>
      <c r="E11" s="1858">
        <v>1462.296</v>
      </c>
      <c r="F11" s="1859">
        <v>2.8563952543703364E-2</v>
      </c>
      <c r="G11" s="1860">
        <v>-0.18834157131240581</v>
      </c>
      <c r="H11" s="1861">
        <v>87.134623550401557</v>
      </c>
      <c r="I11" s="1862">
        <v>-164.95661641391621</v>
      </c>
      <c r="J11" s="1859">
        <v>6.1289597183066036E-2</v>
      </c>
      <c r="K11" s="1863">
        <v>-9.1560414635710852E-2</v>
      </c>
      <c r="L11" s="46"/>
      <c r="M11" s="46"/>
    </row>
    <row r="12" spans="1:13" ht="14.65" customHeight="1" thickBot="1">
      <c r="A12" s="228"/>
      <c r="B12" s="1864" t="s">
        <v>843</v>
      </c>
      <c r="C12" s="1856">
        <v>-613.14199999999255</v>
      </c>
      <c r="D12" s="1857">
        <v>-518.50200000003679</v>
      </c>
      <c r="E12" s="1858">
        <v>-153.07300000000396</v>
      </c>
      <c r="F12" s="1859">
        <v>-0.70477838079700161</v>
      </c>
      <c r="G12" s="1860">
        <v>-0.75034657550778483</v>
      </c>
      <c r="H12" s="1865">
        <v>382.16495004463991</v>
      </c>
      <c r="I12" s="1866">
        <v>519.13806512042072</v>
      </c>
      <c r="J12" s="1867">
        <v>-0.73705588415206269</v>
      </c>
      <c r="K12" s="1868">
        <v>-0.84668488722094892</v>
      </c>
      <c r="L12" s="46"/>
      <c r="M12" s="46"/>
    </row>
    <row r="13" spans="1:13" ht="14.65" customHeight="1" thickBot="1">
      <c r="A13" s="228"/>
      <c r="B13" s="1869" t="s">
        <v>717</v>
      </c>
      <c r="C13" s="1870">
        <v>145732.27299999999</v>
      </c>
      <c r="D13" s="1871">
        <v>144752.25399999999</v>
      </c>
      <c r="E13" s="1872">
        <v>149984.954</v>
      </c>
      <c r="F13" s="1873">
        <v>3.6149350738262198E-2</v>
      </c>
      <c r="G13" s="1873">
        <v>2.9181463463484159E-2</v>
      </c>
      <c r="H13" s="1874" t="s">
        <v>906</v>
      </c>
      <c r="I13" s="1875" t="s">
        <v>906</v>
      </c>
      <c r="J13" s="1876" t="s">
        <v>906</v>
      </c>
      <c r="K13" s="1875" t="s">
        <v>906</v>
      </c>
      <c r="L13" s="46"/>
      <c r="M13" s="46"/>
    </row>
    <row r="14" spans="1:13" ht="14.65" customHeight="1">
      <c r="A14" s="228"/>
      <c r="B14" s="1877" t="s">
        <v>812</v>
      </c>
      <c r="C14" s="1878">
        <v>9938.9709999999995</v>
      </c>
      <c r="D14" s="1879">
        <v>9553.8250000000007</v>
      </c>
      <c r="E14" s="1880">
        <v>9258.46899999999</v>
      </c>
      <c r="F14" s="1881">
        <v>-3.0914947678025384E-2</v>
      </c>
      <c r="G14" s="1882">
        <v>-6.8468053684834107E-2</v>
      </c>
      <c r="H14" s="1883">
        <v>-2.1521483794640517</v>
      </c>
      <c r="I14" s="1884">
        <v>421.97903270890492</v>
      </c>
      <c r="J14" s="1885">
        <v>-2.2526562706182141E-4</v>
      </c>
      <c r="K14" s="1886">
        <v>4.2457014182746278E-2</v>
      </c>
      <c r="L14" s="46"/>
      <c r="M14" s="46"/>
    </row>
    <row r="15" spans="1:13" ht="14.65" customHeight="1" thickBot="1">
      <c r="A15" s="228"/>
      <c r="B15" s="1887" t="s">
        <v>813</v>
      </c>
      <c r="C15" s="1546">
        <v>145732.27299999999</v>
      </c>
      <c r="D15" s="1888">
        <v>148800.63699999999</v>
      </c>
      <c r="E15" s="1889">
        <v>151690.32999999999</v>
      </c>
      <c r="F15" s="1890">
        <v>1.9419896703802397E-2</v>
      </c>
      <c r="G15" s="1891">
        <v>4.0883579713328233E-2</v>
      </c>
      <c r="H15" s="1892">
        <v>4590.5539277430771</v>
      </c>
      <c r="I15" s="1893">
        <v>12332.311504906327</v>
      </c>
      <c r="J15" s="1894">
        <v>3.0850364758472582E-2</v>
      </c>
      <c r="K15" s="1895">
        <v>8.4623064274214066E-2</v>
      </c>
      <c r="L15" s="46"/>
      <c r="M15" s="46"/>
    </row>
    <row r="16" spans="1:13" ht="14.65" customHeight="1">
      <c r="A16" s="228"/>
      <c r="B16" s="1991"/>
      <c r="C16" s="1541"/>
      <c r="D16" s="1541"/>
      <c r="E16" s="1541"/>
      <c r="F16" s="1992"/>
      <c r="G16" s="1992"/>
      <c r="H16" s="1993"/>
      <c r="I16" s="1993"/>
      <c r="J16" s="1994"/>
      <c r="K16" s="1994"/>
      <c r="L16" s="46"/>
      <c r="M16" s="46"/>
    </row>
    <row r="17" spans="1:13" ht="14.65" customHeight="1">
      <c r="A17" s="228"/>
      <c r="B17" s="471" t="s">
        <v>844</v>
      </c>
      <c r="C17" s="1541"/>
      <c r="D17" s="1541"/>
      <c r="E17" s="1541"/>
      <c r="F17" s="1992"/>
      <c r="G17" s="1992"/>
      <c r="H17" s="1993"/>
      <c r="I17" s="1993"/>
      <c r="J17" s="1994"/>
      <c r="K17" s="1994"/>
      <c r="L17" s="46"/>
      <c r="M17" s="46"/>
    </row>
    <row r="18" spans="1:13" ht="14.65" customHeight="1">
      <c r="A18" s="228"/>
      <c r="B18" s="471" t="s">
        <v>845</v>
      </c>
      <c r="C18" s="1541"/>
      <c r="D18" s="1541"/>
      <c r="E18" s="1541"/>
      <c r="F18" s="1992"/>
      <c r="G18" s="1992"/>
      <c r="H18" s="1993"/>
      <c r="I18" s="1993"/>
      <c r="J18" s="1994"/>
      <c r="K18" s="1994"/>
      <c r="L18" s="46"/>
      <c r="M18" s="46"/>
    </row>
    <row r="19" spans="1:13" ht="14.65" customHeight="1" thickBot="1">
      <c r="A19" s="228"/>
      <c r="B19"/>
      <c r="C19"/>
      <c r="D19"/>
      <c r="E19"/>
      <c r="F19"/>
      <c r="G19"/>
      <c r="H19"/>
      <c r="I19"/>
      <c r="J19"/>
      <c r="K19"/>
      <c r="L19" s="46"/>
      <c r="M19" s="46"/>
    </row>
    <row r="20" spans="1:13" ht="14.65" customHeight="1">
      <c r="A20" s="228"/>
      <c r="B20" s="2156" t="s">
        <v>716</v>
      </c>
      <c r="C20" s="2159" t="s">
        <v>122</v>
      </c>
      <c r="D20" s="2160"/>
      <c r="E20" s="2159" t="s">
        <v>814</v>
      </c>
      <c r="F20" s="2161"/>
      <c r="G20" s="2160" t="s">
        <v>853</v>
      </c>
      <c r="H20" s="2161"/>
      <c r="I20" s="2159" t="s">
        <v>854</v>
      </c>
      <c r="J20" s="2161"/>
      <c r="K20"/>
      <c r="L20" s="46"/>
      <c r="M20" s="46"/>
    </row>
    <row r="21" spans="1:13" ht="14.65" customHeight="1">
      <c r="A21" s="228"/>
      <c r="B21" s="2157"/>
      <c r="C21" s="2162"/>
      <c r="D21" s="2163"/>
      <c r="E21" s="2162"/>
      <c r="F21" s="2164"/>
      <c r="G21" s="2163"/>
      <c r="H21" s="2164"/>
      <c r="I21" s="2162"/>
      <c r="J21" s="2164"/>
      <c r="K21"/>
      <c r="L21" s="46"/>
      <c r="M21" s="46"/>
    </row>
    <row r="22" spans="1:13" ht="14.65" customHeight="1" thickBot="1">
      <c r="A22" s="228"/>
      <c r="B22" s="2158"/>
      <c r="C22" s="2102" t="str">
        <f>+D6</f>
        <v>Set 25</v>
      </c>
      <c r="D22" s="2103" t="str">
        <f>+E6</f>
        <v>Dic 25</v>
      </c>
      <c r="E22" s="1522" t="s">
        <v>815</v>
      </c>
      <c r="F22" s="1896" t="s">
        <v>816</v>
      </c>
      <c r="G22" s="2102" t="str">
        <f>+C22</f>
        <v>Set 25</v>
      </c>
      <c r="H22" s="2103" t="str">
        <f>+D22</f>
        <v>Dic 25</v>
      </c>
      <c r="I22" s="1522" t="s">
        <v>815</v>
      </c>
      <c r="J22" s="1896" t="s">
        <v>816</v>
      </c>
      <c r="K22"/>
      <c r="L22" s="46"/>
      <c r="M22" s="46"/>
    </row>
    <row r="23" spans="1:13" ht="14.65" customHeight="1">
      <c r="A23" s="228"/>
      <c r="B23" s="1524" t="s">
        <v>124</v>
      </c>
      <c r="C23" s="1525">
        <v>123089.317</v>
      </c>
      <c r="D23" s="1526">
        <v>125200.572</v>
      </c>
      <c r="E23" s="1897">
        <v>2111.2550000000047</v>
      </c>
      <c r="F23" s="1898">
        <v>1.7152219635762522E-2</v>
      </c>
      <c r="G23" s="1525">
        <v>123089.317</v>
      </c>
      <c r="H23" s="1526">
        <v>126471.02579363663</v>
      </c>
      <c r="I23" s="1897">
        <v>3381.7087936366297</v>
      </c>
      <c r="J23" s="1898">
        <v>2.747361733786069E-2</v>
      </c>
      <c r="K23"/>
      <c r="L23" s="46"/>
      <c r="M23" s="46"/>
    </row>
    <row r="24" spans="1:13" ht="14.65" customHeight="1">
      <c r="A24" s="228"/>
      <c r="B24" s="1531" t="s">
        <v>125</v>
      </c>
      <c r="C24" s="1525">
        <v>53340.008432462018</v>
      </c>
      <c r="D24" s="1526">
        <v>54142.021999999997</v>
      </c>
      <c r="E24" s="1897">
        <v>802.01356753797882</v>
      </c>
      <c r="F24" s="1898">
        <v>1.5035872529969074E-2</v>
      </c>
      <c r="G24" s="1525">
        <v>53340.008432462018</v>
      </c>
      <c r="H24" s="1526">
        <v>55111.411759999995</v>
      </c>
      <c r="I24" s="1897">
        <v>1771.403327537977</v>
      </c>
      <c r="J24" s="1898">
        <v>3.3209655933611026E-2</v>
      </c>
      <c r="K24"/>
      <c r="L24" s="46"/>
      <c r="M24" s="46"/>
    </row>
    <row r="25" spans="1:13" ht="14.65" customHeight="1">
      <c r="A25" s="228"/>
      <c r="B25" s="1532" t="s">
        <v>126</v>
      </c>
      <c r="C25" s="1533">
        <v>31484.93453188401</v>
      </c>
      <c r="D25" s="1534">
        <v>31958.151999999998</v>
      </c>
      <c r="E25" s="1899">
        <v>473.21746811598859</v>
      </c>
      <c r="F25" s="1854">
        <v>1.5029965129410572E-2</v>
      </c>
      <c r="G25" s="1533">
        <v>31484.93453188401</v>
      </c>
      <c r="H25" s="1534">
        <v>32520.874190000002</v>
      </c>
      <c r="I25" s="1900">
        <v>1035.9396581159926</v>
      </c>
      <c r="J25" s="1901">
        <v>3.2902709613924053E-2</v>
      </c>
      <c r="K25"/>
      <c r="L25" s="46"/>
      <c r="M25" s="46"/>
    </row>
    <row r="26" spans="1:13" ht="14.65" customHeight="1">
      <c r="A26" s="228"/>
      <c r="B26" s="1532" t="s">
        <v>127</v>
      </c>
      <c r="C26" s="1533">
        <v>21855.073900578009</v>
      </c>
      <c r="D26" s="1534">
        <v>22183.87</v>
      </c>
      <c r="E26" s="1899">
        <v>328.79609942199022</v>
      </c>
      <c r="F26" s="1854">
        <v>1.5044382870436968E-2</v>
      </c>
      <c r="G26" s="1533">
        <v>21855.073900578009</v>
      </c>
      <c r="H26" s="1534">
        <v>22590.53757</v>
      </c>
      <c r="I26" s="2100">
        <v>735.46366942199165</v>
      </c>
      <c r="J26" s="2101">
        <v>3.365185003572746E-2</v>
      </c>
      <c r="K26"/>
      <c r="L26" s="46"/>
      <c r="M26" s="46"/>
    </row>
    <row r="27" spans="1:13" ht="14.65" customHeight="1">
      <c r="A27" s="228"/>
      <c r="B27" s="1531" t="s">
        <v>654</v>
      </c>
      <c r="C27" s="1525">
        <v>67958.216697833006</v>
      </c>
      <c r="D27" s="1526">
        <v>69501.026999999987</v>
      </c>
      <c r="E27" s="1897">
        <v>1542.8103021669813</v>
      </c>
      <c r="F27" s="1898">
        <v>2.2702336481648322E-2</v>
      </c>
      <c r="G27" s="1525">
        <v>67958.216697833006</v>
      </c>
      <c r="H27" s="1526">
        <v>69771.031709999996</v>
      </c>
      <c r="I27" s="1897">
        <v>1812.8150121669896</v>
      </c>
      <c r="J27" s="1898">
        <v>2.6675435293239458E-2</v>
      </c>
      <c r="K27"/>
      <c r="L27" s="46"/>
      <c r="M27" s="46"/>
    </row>
    <row r="28" spans="1:13" ht="14.65" customHeight="1">
      <c r="A28" s="228"/>
      <c r="B28" s="1532" t="s">
        <v>128</v>
      </c>
      <c r="C28" s="1533">
        <v>8096.7726657430039</v>
      </c>
      <c r="D28" s="1534">
        <v>8433.6299999999992</v>
      </c>
      <c r="E28" s="1899">
        <v>336.85733425699527</v>
      </c>
      <c r="F28" s="1854">
        <v>4.1603901722746972E-2</v>
      </c>
      <c r="G28" s="1533">
        <v>8096.7726657430039</v>
      </c>
      <c r="H28" s="1534">
        <v>8550.3005499999999</v>
      </c>
      <c r="I28" s="1900">
        <v>453.527884256996</v>
      </c>
      <c r="J28" s="1901">
        <v>5.601341460108511E-2</v>
      </c>
      <c r="K28"/>
      <c r="L28" s="46"/>
      <c r="M28" s="46"/>
    </row>
    <row r="29" spans="1:13" ht="14.65" customHeight="1">
      <c r="A29" s="228"/>
      <c r="B29" s="1532" t="s">
        <v>129</v>
      </c>
      <c r="C29" s="1533">
        <v>16446.505680805018</v>
      </c>
      <c r="D29" s="1534">
        <v>16734.866999999998</v>
      </c>
      <c r="E29" s="1899">
        <v>288.36131919498075</v>
      </c>
      <c r="F29" s="1854">
        <v>1.7533287908782391E-2</v>
      </c>
      <c r="G29" s="1533">
        <v>16446.505680805018</v>
      </c>
      <c r="H29" s="1534">
        <v>16738.992840000003</v>
      </c>
      <c r="I29" s="1900">
        <v>292.487159194985</v>
      </c>
      <c r="J29" s="1901">
        <v>1.7784152139767473E-2</v>
      </c>
      <c r="K29"/>
      <c r="L29" s="46"/>
      <c r="M29" s="46"/>
    </row>
    <row r="30" spans="1:13" ht="14.65" customHeight="1">
      <c r="A30" s="228"/>
      <c r="B30" s="1532" t="s">
        <v>130</v>
      </c>
      <c r="C30" s="1533">
        <v>23377.467005794992</v>
      </c>
      <c r="D30" s="1534">
        <v>23821.746999999999</v>
      </c>
      <c r="E30" s="1899">
        <v>444.27999420500782</v>
      </c>
      <c r="F30" s="1854">
        <v>1.9004625013260723E-2</v>
      </c>
      <c r="G30" s="1533">
        <v>23377.467005794992</v>
      </c>
      <c r="H30" s="1534">
        <v>23871.125309999999</v>
      </c>
      <c r="I30" s="1900">
        <v>493.65830420500788</v>
      </c>
      <c r="J30" s="1901">
        <v>2.1116843158526688E-2</v>
      </c>
      <c r="K30"/>
      <c r="L30" s="46"/>
      <c r="M30" s="46"/>
    </row>
    <row r="31" spans="1:13" ht="14.65" customHeight="1">
      <c r="A31" s="228"/>
      <c r="B31" s="1902" t="s">
        <v>131</v>
      </c>
      <c r="C31" s="1856">
        <v>13780.860543770003</v>
      </c>
      <c r="D31" s="1857">
        <v>14074.097</v>
      </c>
      <c r="E31" s="1903">
        <v>293.2364562299972</v>
      </c>
      <c r="F31" s="1863">
        <v>2.1278530125069972E-2</v>
      </c>
      <c r="G31" s="1856">
        <v>13780.860543770003</v>
      </c>
      <c r="H31" s="1857">
        <v>14141.33138</v>
      </c>
      <c r="I31" s="1900">
        <v>360.47083622999708</v>
      </c>
      <c r="J31" s="1901">
        <v>2.6157353170006337E-2</v>
      </c>
      <c r="K31"/>
      <c r="L31" s="46"/>
      <c r="M31" s="46"/>
    </row>
    <row r="32" spans="1:13" ht="14.65" customHeight="1">
      <c r="A32" s="228"/>
      <c r="B32" s="1902" t="s">
        <v>132</v>
      </c>
      <c r="C32" s="1856">
        <v>6256.6108017199931</v>
      </c>
      <c r="D32" s="1857">
        <v>6436.6859999999997</v>
      </c>
      <c r="E32" s="1861">
        <v>180.07519828000659</v>
      </c>
      <c r="F32" s="1863">
        <v>2.8781588624707588E-2</v>
      </c>
      <c r="G32" s="1856">
        <v>6256.6108017199931</v>
      </c>
      <c r="H32" s="1857">
        <v>6469.2816300000004</v>
      </c>
      <c r="I32" s="1861">
        <v>212.6708282800073</v>
      </c>
      <c r="J32" s="1863">
        <v>3.399137888224435E-2</v>
      </c>
      <c r="K32"/>
      <c r="L32" s="46"/>
      <c r="M32" s="46"/>
    </row>
    <row r="33" spans="1:13" ht="14.65" customHeight="1" thickBot="1">
      <c r="A33" s="228"/>
      <c r="B33" s="1904" t="s">
        <v>842</v>
      </c>
      <c r="C33" s="1546">
        <v>1791.0918697049638</v>
      </c>
      <c r="D33" s="1888">
        <v>1557.5230000000156</v>
      </c>
      <c r="E33" s="1905">
        <v>-233.56886970494816</v>
      </c>
      <c r="F33" s="1906">
        <v>-0.13040585670428095</v>
      </c>
      <c r="G33" s="1546">
        <v>1791.0918697049638</v>
      </c>
      <c r="H33" s="1888">
        <v>1588.5823236366505</v>
      </c>
      <c r="I33" s="1905">
        <v>-202.50954606831328</v>
      </c>
      <c r="J33" s="1906">
        <v>-0.11306485696999535</v>
      </c>
      <c r="K33"/>
      <c r="L33" s="46"/>
      <c r="M33" s="46"/>
    </row>
    <row r="34" spans="1:13" ht="14.65" customHeight="1">
      <c r="A34" s="228"/>
      <c r="B34" s="1995"/>
      <c r="C34" s="1541"/>
      <c r="D34" s="1541"/>
      <c r="E34" s="1996"/>
      <c r="F34" s="1997"/>
      <c r="G34" s="1541"/>
      <c r="H34" s="1541"/>
      <c r="I34" s="1996"/>
      <c r="J34" s="1997"/>
      <c r="K34" s="1185"/>
      <c r="L34" s="46"/>
      <c r="M34" s="46"/>
    </row>
    <row r="35" spans="1:13" ht="14.65" customHeight="1">
      <c r="A35" s="228"/>
      <c r="B35" s="471" t="s">
        <v>734</v>
      </c>
      <c r="C35" s="1541"/>
      <c r="D35" s="1541"/>
      <c r="E35" s="1996"/>
      <c r="F35" s="1997"/>
      <c r="G35" s="1541"/>
      <c r="H35" s="1541"/>
      <c r="I35" s="1996"/>
      <c r="J35" s="1998"/>
      <c r="K35" s="1185" t="s">
        <v>135</v>
      </c>
      <c r="L35" s="46"/>
      <c r="M35" s="46"/>
    </row>
    <row r="36" spans="1:13" ht="14.65" customHeight="1">
      <c r="A36" s="228"/>
      <c r="B36" s="471" t="s">
        <v>846</v>
      </c>
      <c r="C36" s="1541"/>
      <c r="D36" s="1541"/>
      <c r="E36" s="1996"/>
      <c r="F36" s="1997"/>
      <c r="G36" s="1541"/>
      <c r="H36" s="1541"/>
      <c r="I36" s="1996"/>
      <c r="J36" s="1999"/>
      <c r="K36" s="1185" t="s">
        <v>847</v>
      </c>
      <c r="L36" s="46"/>
      <c r="M36" s="46"/>
    </row>
    <row r="37" spans="1:13" ht="14.65" customHeight="1" thickBot="1">
      <c r="A37" s="228"/>
      <c r="C37" s="46"/>
      <c r="D37" s="46"/>
      <c r="E37" s="46"/>
      <c r="F37" s="46"/>
      <c r="G37" s="46"/>
      <c r="H37" s="46"/>
      <c r="I37" s="46"/>
      <c r="J37" s="46"/>
      <c r="K37" s="1185"/>
      <c r="L37" s="46"/>
      <c r="M37" s="46"/>
    </row>
    <row r="38" spans="1:13" ht="14.65" customHeight="1">
      <c r="A38" s="228"/>
      <c r="B38" s="2156" t="s">
        <v>716</v>
      </c>
      <c r="C38" s="2159" t="s">
        <v>122</v>
      </c>
      <c r="D38" s="2160"/>
      <c r="E38" s="2159" t="s">
        <v>817</v>
      </c>
      <c r="F38" s="2161"/>
      <c r="G38" s="2160" t="s">
        <v>853</v>
      </c>
      <c r="H38" s="2161"/>
      <c r="I38" s="2159" t="s">
        <v>855</v>
      </c>
      <c r="J38" s="2161"/>
      <c r="K38" s="1185"/>
      <c r="L38" s="46"/>
      <c r="M38" s="46"/>
    </row>
    <row r="39" spans="1:13" ht="14.65" customHeight="1">
      <c r="A39" s="228"/>
      <c r="B39" s="2157"/>
      <c r="C39" s="2162"/>
      <c r="D39" s="2163"/>
      <c r="E39" s="2162"/>
      <c r="F39" s="2164"/>
      <c r="G39" s="2163"/>
      <c r="H39" s="2164"/>
      <c r="I39" s="2162"/>
      <c r="J39" s="2164"/>
      <c r="K39" s="46"/>
      <c r="L39" s="46"/>
      <c r="M39" s="46"/>
    </row>
    <row r="40" spans="1:13" ht="14.65" customHeight="1" thickBot="1">
      <c r="A40" s="228"/>
      <c r="B40" s="2158"/>
      <c r="C40" s="2102" t="str">
        <f>+C6</f>
        <v>Dic 24</v>
      </c>
      <c r="D40" s="2103" t="str">
        <f>+E6</f>
        <v>Dic 25</v>
      </c>
      <c r="E40" s="1522" t="s">
        <v>815</v>
      </c>
      <c r="F40" s="1896" t="s">
        <v>816</v>
      </c>
      <c r="G40" s="2102" t="str">
        <f>+C40</f>
        <v>Dic 24</v>
      </c>
      <c r="H40" s="2103" t="str">
        <f>+D40</f>
        <v>Dic 25</v>
      </c>
      <c r="I40" s="1522" t="s">
        <v>815</v>
      </c>
      <c r="J40" s="1896" t="s">
        <v>816</v>
      </c>
      <c r="K40" s="46"/>
      <c r="L40" s="46"/>
      <c r="M40" s="46"/>
    </row>
    <row r="41" spans="1:13" ht="14.65" customHeight="1">
      <c r="A41" s="228"/>
      <c r="B41" s="1524" t="s">
        <v>124</v>
      </c>
      <c r="C41" s="1525">
        <v>120571.109</v>
      </c>
      <c r="D41" s="1526">
        <v>125200.572</v>
      </c>
      <c r="E41" s="1897">
        <v>4629.4630000000034</v>
      </c>
      <c r="F41" s="1898">
        <v>3.8396121910100334E-2</v>
      </c>
      <c r="G41" s="1525">
        <v>120571.109</v>
      </c>
      <c r="H41" s="1526">
        <v>129961.80537615223</v>
      </c>
      <c r="I41" s="1897">
        <v>9390.6963761522347</v>
      </c>
      <c r="J41" s="1898">
        <v>7.7885128983529839E-2</v>
      </c>
      <c r="K41" s="46"/>
      <c r="L41" s="46"/>
      <c r="M41" s="46"/>
    </row>
    <row r="42" spans="1:13" ht="14.65" customHeight="1">
      <c r="A42" s="228"/>
      <c r="B42" s="1531" t="s">
        <v>125</v>
      </c>
      <c r="C42" s="1525">
        <v>53524.77810209203</v>
      </c>
      <c r="D42" s="1526">
        <v>54142.021999999997</v>
      </c>
      <c r="E42" s="1897">
        <v>617.24389790796704</v>
      </c>
      <c r="F42" s="1898">
        <v>1.1531928198387886E-2</v>
      </c>
      <c r="G42" s="1525">
        <v>53524.77810209203</v>
      </c>
      <c r="H42" s="1526">
        <v>57774.965911999992</v>
      </c>
      <c r="I42" s="1897">
        <v>4250.1878099079622</v>
      </c>
      <c r="J42" s="1898">
        <v>7.9405986547038898E-2</v>
      </c>
      <c r="K42" s="46"/>
      <c r="L42" s="46"/>
      <c r="M42" s="46"/>
    </row>
    <row r="43" spans="1:13" ht="14.65" customHeight="1">
      <c r="A43" s="228"/>
      <c r="B43" s="1532" t="s">
        <v>126</v>
      </c>
      <c r="C43" s="1533">
        <v>31388.476569866016</v>
      </c>
      <c r="D43" s="1534">
        <v>31958.151999999998</v>
      </c>
      <c r="E43" s="1899">
        <v>569.67543013398245</v>
      </c>
      <c r="F43" s="1854">
        <v>1.8149190161107942E-2</v>
      </c>
      <c r="G43" s="1533">
        <v>31388.476569866016</v>
      </c>
      <c r="H43" s="1534">
        <v>34067.042828000005</v>
      </c>
      <c r="I43" s="1900">
        <v>2678.5662581339893</v>
      </c>
      <c r="J43" s="1901">
        <v>8.5335975200067526E-2</v>
      </c>
      <c r="K43" s="46"/>
      <c r="L43" s="46"/>
      <c r="M43" s="46"/>
    </row>
    <row r="44" spans="1:13" ht="14.65" customHeight="1">
      <c r="A44" s="228"/>
      <c r="B44" s="1532" t="s">
        <v>127</v>
      </c>
      <c r="C44" s="1533">
        <v>22136.301532226014</v>
      </c>
      <c r="D44" s="1534">
        <v>22183.87</v>
      </c>
      <c r="E44" s="1899">
        <v>47.568467773984594</v>
      </c>
      <c r="F44" s="1854">
        <v>2.1488895832366683E-3</v>
      </c>
      <c r="G44" s="1533">
        <v>22136.301532226014</v>
      </c>
      <c r="H44" s="1534">
        <v>23707.923083999998</v>
      </c>
      <c r="I44" s="1900">
        <v>1571.6215517739838</v>
      </c>
      <c r="J44" s="1901">
        <v>7.0997476678117177E-2</v>
      </c>
      <c r="K44" s="46"/>
      <c r="L44" s="46"/>
      <c r="M44" s="46"/>
    </row>
    <row r="45" spans="1:13" ht="14.65" customHeight="1">
      <c r="A45" s="228"/>
      <c r="B45" s="1531" t="s">
        <v>654</v>
      </c>
      <c r="C45" s="1525">
        <v>65013.985490527994</v>
      </c>
      <c r="D45" s="1526">
        <v>69501.026999999987</v>
      </c>
      <c r="E45" s="1897">
        <v>4487.0415094719938</v>
      </c>
      <c r="F45" s="1898">
        <v>6.9016558139259443E-2</v>
      </c>
      <c r="G45" s="1525">
        <v>65013.985490527994</v>
      </c>
      <c r="H45" s="1526">
        <v>70512.909251999998</v>
      </c>
      <c r="I45" s="1897">
        <v>5498.9237614720041</v>
      </c>
      <c r="J45" s="1898">
        <v>8.4580628613718067E-2</v>
      </c>
      <c r="K45" s="46"/>
      <c r="L45" s="46"/>
      <c r="M45" s="46"/>
    </row>
    <row r="46" spans="1:13" ht="14.65" customHeight="1">
      <c r="A46" s="228"/>
      <c r="B46" s="1532" t="s">
        <v>128</v>
      </c>
      <c r="C46" s="1533">
        <v>8184.621661115998</v>
      </c>
      <c r="D46" s="1534">
        <v>8433.6299999999992</v>
      </c>
      <c r="E46" s="1899">
        <v>249.0083388840012</v>
      </c>
      <c r="F46" s="1854">
        <v>3.0423927848370225E-2</v>
      </c>
      <c r="G46" s="1533">
        <v>8184.621661115998</v>
      </c>
      <c r="H46" s="1534">
        <v>8870.8678600000003</v>
      </c>
      <c r="I46" s="2100">
        <v>686.2461988840023</v>
      </c>
      <c r="J46" s="2101">
        <v>8.3845805865928158E-2</v>
      </c>
      <c r="K46" s="46"/>
      <c r="L46" s="46"/>
      <c r="M46" s="46"/>
    </row>
    <row r="47" spans="1:13" ht="14.65" customHeight="1">
      <c r="A47" s="228"/>
      <c r="B47" s="1532" t="s">
        <v>129</v>
      </c>
      <c r="C47" s="1533">
        <v>16163.108822459008</v>
      </c>
      <c r="D47" s="1534">
        <v>16734.866999999998</v>
      </c>
      <c r="E47" s="1899">
        <v>571.7581775409908</v>
      </c>
      <c r="F47" s="1854">
        <v>3.5374270124725049E-2</v>
      </c>
      <c r="G47" s="1533">
        <v>16163.108822459008</v>
      </c>
      <c r="H47" s="1534">
        <v>16750.333008000001</v>
      </c>
      <c r="I47" s="2100">
        <v>587.22418554099386</v>
      </c>
      <c r="J47" s="2101">
        <v>3.6331140994672495E-2</v>
      </c>
      <c r="K47" s="46"/>
      <c r="L47" s="46"/>
      <c r="M47" s="46"/>
    </row>
    <row r="48" spans="1:13" ht="14.65" customHeight="1">
      <c r="A48" s="228"/>
      <c r="B48" s="1532" t="s">
        <v>130</v>
      </c>
      <c r="C48" s="1533">
        <v>21838.121455903001</v>
      </c>
      <c r="D48" s="1534">
        <v>23821.746999999999</v>
      </c>
      <c r="E48" s="1899">
        <v>1983.6255440969981</v>
      </c>
      <c r="F48" s="1854">
        <v>9.0833158342051856E-2</v>
      </c>
      <c r="G48" s="1533">
        <v>21838.121455903001</v>
      </c>
      <c r="H48" s="1534">
        <v>24006.798371999997</v>
      </c>
      <c r="I48" s="1900">
        <v>2168.6769160969961</v>
      </c>
      <c r="J48" s="1901">
        <v>9.9306935373362215E-2</v>
      </c>
      <c r="K48" s="46"/>
      <c r="L48" s="46"/>
      <c r="M48" s="46"/>
    </row>
    <row r="49" spans="1:26" ht="14.65" customHeight="1">
      <c r="A49" s="228"/>
      <c r="B49" s="1902" t="s">
        <v>131</v>
      </c>
      <c r="C49" s="1856">
        <v>12866.064386636999</v>
      </c>
      <c r="D49" s="1857">
        <v>14074.097</v>
      </c>
      <c r="E49" s="1903">
        <v>1208.0326133630006</v>
      </c>
      <c r="F49" s="1863">
        <v>9.3892940145526627E-2</v>
      </c>
      <c r="G49" s="1856">
        <v>12866.064386636999</v>
      </c>
      <c r="H49" s="1857">
        <v>14326.067455999999</v>
      </c>
      <c r="I49" s="1900">
        <v>1460.0030693629997</v>
      </c>
      <c r="J49" s="1901">
        <v>0.11347705292687582</v>
      </c>
      <c r="K49" s="46"/>
      <c r="L49" s="46"/>
      <c r="M49" s="46"/>
    </row>
    <row r="50" spans="1:26" ht="14.65" customHeight="1">
      <c r="A50" s="228"/>
      <c r="B50" s="1902" t="s">
        <v>132</v>
      </c>
      <c r="C50" s="1856">
        <v>5962.069164412992</v>
      </c>
      <c r="D50" s="1857">
        <v>6436.6859999999997</v>
      </c>
      <c r="E50" s="1861">
        <v>474.6168355870077</v>
      </c>
      <c r="F50" s="1863">
        <v>7.9606059993390987E-2</v>
      </c>
      <c r="G50" s="1856">
        <v>5962.069164412992</v>
      </c>
      <c r="H50" s="1857">
        <v>6558.8425559999996</v>
      </c>
      <c r="I50" s="1861">
        <v>596.77339158700761</v>
      </c>
      <c r="J50" s="1863">
        <v>0.10009501317916425</v>
      </c>
      <c r="K50" s="46"/>
      <c r="L50" s="46"/>
      <c r="M50" s="46"/>
    </row>
    <row r="51" spans="1:26" ht="14.65" customHeight="1" thickBot="1">
      <c r="A51" s="228"/>
      <c r="B51" s="1904" t="s">
        <v>842</v>
      </c>
      <c r="C51" s="1546">
        <v>2032.3454073799658</v>
      </c>
      <c r="D51" s="1888">
        <v>1557.5230000000156</v>
      </c>
      <c r="E51" s="1905">
        <v>-474.82240737995016</v>
      </c>
      <c r="F51" s="1906">
        <v>-0.23363273076306257</v>
      </c>
      <c r="G51" s="1546">
        <v>2032.3454073799658</v>
      </c>
      <c r="H51" s="1888">
        <v>1673.9302121522621</v>
      </c>
      <c r="I51" s="1905">
        <v>-358.41519522770363</v>
      </c>
      <c r="J51" s="1906">
        <v>-0.17635545312632706</v>
      </c>
      <c r="K51" s="46"/>
      <c r="L51" s="46"/>
      <c r="M51" s="46"/>
    </row>
    <row r="52" spans="1:26" ht="14.65" customHeight="1">
      <c r="A52" s="228"/>
      <c r="B52" s="46"/>
      <c r="C52" s="46"/>
      <c r="D52" s="46"/>
      <c r="E52" s="46"/>
      <c r="F52" s="46"/>
      <c r="G52" s="46"/>
      <c r="H52" s="46"/>
      <c r="I52" s="46"/>
      <c r="J52" s="46"/>
      <c r="K52" s="46"/>
      <c r="L52" s="46"/>
      <c r="M52" s="46"/>
    </row>
    <row r="53" spans="1:26" ht="14.65" customHeight="1">
      <c r="A53" s="228"/>
      <c r="B53" s="471" t="s">
        <v>848</v>
      </c>
      <c r="C53" s="46"/>
      <c r="D53" s="46"/>
      <c r="E53" s="46"/>
      <c r="F53" s="46"/>
      <c r="G53" s="46"/>
      <c r="H53" s="46"/>
      <c r="J53" s="1998"/>
      <c r="K53" s="1185" t="s">
        <v>135</v>
      </c>
      <c r="L53" s="46"/>
      <c r="M53" s="46"/>
    </row>
    <row r="54" spans="1:26" ht="14.65" customHeight="1">
      <c r="A54" s="46"/>
      <c r="B54" s="471" t="s">
        <v>846</v>
      </c>
      <c r="C54" s="1640"/>
      <c r="D54" s="1640"/>
      <c r="E54" s="1185"/>
      <c r="F54" s="1185"/>
      <c r="G54" s="1185"/>
      <c r="H54" s="1185"/>
      <c r="J54" s="1999"/>
      <c r="K54" s="1185" t="s">
        <v>847</v>
      </c>
      <c r="L54" s="1185"/>
      <c r="M54" s="46"/>
      <c r="N54" s="1714"/>
    </row>
    <row r="55" spans="1:26" ht="14.65" customHeight="1">
      <c r="A55" s="46"/>
      <c r="C55" s="1640"/>
      <c r="D55" s="1640"/>
      <c r="E55" s="1185"/>
      <c r="F55" s="1185"/>
      <c r="G55" s="1185"/>
      <c r="H55" s="1185"/>
      <c r="I55" s="1185"/>
      <c r="J55" s="1185"/>
      <c r="K55" s="1185"/>
      <c r="L55" s="1185"/>
      <c r="M55" s="46"/>
      <c r="N55" s="129"/>
      <c r="O55" s="131"/>
    </row>
    <row r="56" spans="1:26" ht="14.65" customHeight="1">
      <c r="A56" s="46"/>
      <c r="B56"/>
      <c r="C56" s="1640"/>
      <c r="D56" s="1640"/>
      <c r="E56" s="1185"/>
      <c r="F56" s="1185"/>
      <c r="G56" s="1185"/>
      <c r="H56" s="1185"/>
      <c r="I56" s="1185"/>
      <c r="J56" s="1185"/>
      <c r="K56" s="1185"/>
      <c r="L56" s="1185"/>
      <c r="M56" s="46"/>
      <c r="N56" s="129"/>
      <c r="O56" s="131"/>
      <c r="P56" s="131"/>
    </row>
    <row r="57" spans="1:26" ht="14.65" customHeight="1">
      <c r="A57" s="46"/>
      <c r="B57" s="471" t="s">
        <v>384</v>
      </c>
      <c r="C57" s="1640"/>
      <c r="D57" s="1640"/>
      <c r="E57" s="1185"/>
      <c r="F57" s="1185"/>
      <c r="G57" s="1185"/>
      <c r="H57" s="1185"/>
      <c r="I57" s="1185"/>
      <c r="J57" s="1185"/>
      <c r="K57" s="1185"/>
      <c r="L57" s="1185"/>
      <c r="M57" s="46"/>
      <c r="N57" s="129"/>
      <c r="O57" s="131"/>
      <c r="P57" s="131"/>
    </row>
    <row r="58" spans="1:26" ht="14.65" customHeight="1">
      <c r="A58" s="46"/>
      <c r="B58" s="1706"/>
      <c r="C58" s="1185"/>
      <c r="D58" s="1185"/>
      <c r="E58" s="1185"/>
      <c r="F58" s="1185"/>
      <c r="G58" s="1185"/>
      <c r="H58" s="1185"/>
      <c r="I58" s="1185"/>
      <c r="J58" s="1185"/>
      <c r="K58" s="1185"/>
      <c r="L58" s="1185"/>
      <c r="M58" s="46"/>
      <c r="N58" s="128"/>
      <c r="P58" s="131"/>
    </row>
    <row r="59" spans="1:26" ht="14.65" customHeight="1">
      <c r="A59" s="46"/>
      <c r="B59" s="1706"/>
      <c r="C59" s="1185"/>
      <c r="D59" s="1185"/>
      <c r="E59" s="1185"/>
      <c r="F59" s="1185"/>
      <c r="G59" s="1185"/>
      <c r="H59" s="1185"/>
      <c r="I59" s="1185"/>
      <c r="J59" s="1185"/>
      <c r="K59" s="1185"/>
      <c r="L59" s="1185"/>
      <c r="M59" s="46"/>
      <c r="N59" s="128"/>
      <c r="P59" s="131"/>
    </row>
    <row r="60" spans="1:26" ht="14.65" customHeight="1">
      <c r="A60" s="46"/>
      <c r="B60" s="1639"/>
      <c r="C60" s="1185"/>
      <c r="D60" s="1185"/>
      <c r="E60" s="1185"/>
      <c r="F60" s="1185"/>
      <c r="G60" s="1185"/>
      <c r="H60" s="1185"/>
      <c r="I60" s="1185"/>
      <c r="J60" s="1185"/>
      <c r="K60" s="1185"/>
      <c r="L60" s="1185"/>
      <c r="M60" s="46"/>
      <c r="P60" s="131"/>
    </row>
    <row r="61" spans="1:26" ht="14.65" customHeight="1">
      <c r="A61" s="46"/>
      <c r="B61" s="1639"/>
      <c r="C61" s="46"/>
      <c r="D61" s="46"/>
      <c r="E61" s="46"/>
      <c r="F61" s="46"/>
      <c r="G61" s="46"/>
      <c r="H61" s="46"/>
      <c r="I61" s="46"/>
      <c r="J61" s="46"/>
      <c r="K61" s="46"/>
      <c r="L61" s="46"/>
      <c r="M61" s="46"/>
      <c r="P61" s="131"/>
    </row>
    <row r="62" spans="1:26" ht="14.65" customHeight="1">
      <c r="A62" s="46"/>
      <c r="B62" s="1639"/>
      <c r="C62" s="46"/>
      <c r="D62" s="46"/>
      <c r="E62" s="46"/>
      <c r="F62" s="46"/>
      <c r="G62" s="46"/>
      <c r="H62" s="46"/>
      <c r="I62" s="46"/>
      <c r="J62" s="46"/>
      <c r="K62" s="46"/>
      <c r="L62" s="46"/>
      <c r="M62" s="46"/>
      <c r="P62" s="131"/>
    </row>
    <row r="63" spans="1:26" ht="14.65" customHeight="1">
      <c r="A63" s="46"/>
      <c r="B63" s="1711"/>
      <c r="E63" s="131"/>
      <c r="F63" s="131"/>
      <c r="G63" s="131"/>
      <c r="H63" s="131"/>
      <c r="I63" s="131"/>
      <c r="J63" s="46"/>
      <c r="K63" s="46"/>
      <c r="L63" s="46"/>
      <c r="M63" s="46"/>
      <c r="P63" s="131"/>
      <c r="Q63" s="40"/>
      <c r="U63" s="46"/>
      <c r="V63" s="46"/>
      <c r="W63" s="46"/>
      <c r="X63" s="46"/>
      <c r="Y63" s="46"/>
      <c r="Z63" s="46"/>
    </row>
    <row r="64" spans="1:26" ht="14.65" customHeight="1">
      <c r="A64" s="46"/>
      <c r="B64" s="1711"/>
      <c r="E64" s="131"/>
      <c r="F64" s="131"/>
      <c r="G64" s="131"/>
      <c r="H64" s="131"/>
      <c r="I64" s="131"/>
      <c r="J64" s="46"/>
      <c r="K64" s="46"/>
      <c r="L64" s="46"/>
      <c r="M64" s="46"/>
      <c r="N64" s="40"/>
      <c r="O64" s="40"/>
      <c r="P64" s="131"/>
      <c r="Q64" s="40"/>
      <c r="U64" s="46"/>
      <c r="V64" s="46"/>
      <c r="W64" s="46"/>
      <c r="X64" s="46"/>
      <c r="Y64" s="46"/>
      <c r="Z64" s="46"/>
    </row>
    <row r="65" spans="1:26" ht="14.65" customHeight="1">
      <c r="A65" s="46"/>
      <c r="E65" s="131"/>
      <c r="F65" s="131"/>
      <c r="G65" s="131"/>
      <c r="H65" s="131"/>
      <c r="I65" s="131"/>
      <c r="J65" s="46"/>
      <c r="K65" s="46"/>
      <c r="L65" s="46"/>
      <c r="M65" s="46"/>
      <c r="N65" s="40"/>
      <c r="O65" s="40"/>
      <c r="P65" s="40"/>
      <c r="Q65" s="40"/>
      <c r="U65" s="131"/>
      <c r="V65" s="131"/>
      <c r="W65" s="131"/>
      <c r="X65" s="131"/>
      <c r="Y65" s="46"/>
      <c r="Z65" s="46"/>
    </row>
    <row r="66" spans="1:26" ht="14.65" customHeight="1">
      <c r="A66" s="46"/>
      <c r="E66" s="131"/>
      <c r="F66" s="131"/>
      <c r="G66" s="131"/>
      <c r="H66" s="131"/>
      <c r="I66" s="131"/>
      <c r="J66" s="46"/>
      <c r="K66" s="46"/>
      <c r="L66" s="46"/>
      <c r="M66" s="46"/>
      <c r="N66" s="40"/>
      <c r="O66" s="40"/>
      <c r="P66" s="40"/>
      <c r="Q66" s="40"/>
      <c r="U66" s="131"/>
      <c r="V66" s="131"/>
      <c r="W66" s="131"/>
      <c r="X66" s="131"/>
      <c r="Y66" s="46"/>
      <c r="Z66" s="46"/>
    </row>
    <row r="67" spans="1:26" ht="14.65" customHeight="1">
      <c r="A67" s="46"/>
      <c r="E67" s="46"/>
      <c r="F67" s="46"/>
      <c r="G67" s="46"/>
      <c r="H67" s="46"/>
      <c r="I67" s="46"/>
      <c r="J67" s="46"/>
      <c r="K67" s="46"/>
      <c r="L67" s="46"/>
      <c r="M67" s="46"/>
      <c r="N67" s="40"/>
      <c r="O67" s="40"/>
      <c r="P67" s="40"/>
      <c r="Q67" s="40"/>
      <c r="U67" s="131"/>
      <c r="V67" s="131"/>
      <c r="W67" s="131"/>
      <c r="X67" s="131"/>
      <c r="Y67" s="46"/>
      <c r="Z67" s="46"/>
    </row>
    <row r="68" spans="1:26" ht="14.65" customHeight="1">
      <c r="A68" s="46"/>
      <c r="E68" s="46"/>
      <c r="F68" s="46"/>
      <c r="G68" s="46"/>
      <c r="H68" s="46"/>
      <c r="I68" s="46"/>
      <c r="J68" s="46"/>
      <c r="K68" s="46"/>
      <c r="L68" s="46"/>
      <c r="M68" s="46"/>
      <c r="N68" s="40"/>
      <c r="O68" s="40"/>
      <c r="P68" s="40"/>
      <c r="Q68" s="40"/>
      <c r="U68" s="46"/>
      <c r="V68" s="46"/>
      <c r="W68" s="46"/>
      <c r="X68" s="46"/>
      <c r="Y68" s="46"/>
      <c r="Z68" s="46"/>
    </row>
    <row r="69" spans="1:26" ht="14.65" customHeight="1">
      <c r="A69" s="46"/>
      <c r="E69" s="46"/>
      <c r="F69" s="46"/>
      <c r="G69" s="46"/>
      <c r="H69" s="46"/>
      <c r="I69" s="46"/>
      <c r="J69" s="46"/>
      <c r="K69" s="46"/>
      <c r="L69" s="46"/>
      <c r="M69" s="46"/>
      <c r="N69" s="40"/>
      <c r="O69" s="40"/>
      <c r="U69" s="46"/>
      <c r="V69" s="46"/>
      <c r="W69" s="46"/>
      <c r="X69" s="46"/>
      <c r="Y69" s="46"/>
      <c r="Z69" s="46"/>
    </row>
    <row r="70" spans="1:26" ht="15" customHeight="1">
      <c r="A70" s="46"/>
      <c r="B70" s="46"/>
      <c r="C70" s="46"/>
      <c r="D70" s="46"/>
      <c r="E70" s="46"/>
      <c r="F70" s="46"/>
      <c r="G70" s="46"/>
      <c r="H70" s="46"/>
      <c r="I70" s="46"/>
      <c r="J70" s="46"/>
      <c r="K70" s="46"/>
      <c r="L70" s="46"/>
      <c r="M70" s="46"/>
    </row>
    <row r="71" spans="1:26" ht="15" customHeight="1">
      <c r="A71" s="46"/>
      <c r="L71" s="46"/>
    </row>
    <row r="72" spans="1:26" ht="14.65" customHeight="1">
      <c r="A72" s="46"/>
      <c r="L72" s="46"/>
    </row>
    <row r="73" spans="1:26" ht="15" customHeight="1">
      <c r="A73" s="46"/>
      <c r="L73" s="46"/>
    </row>
    <row r="74" spans="1:26">
      <c r="A74" s="46"/>
      <c r="L74" s="46"/>
    </row>
    <row r="75" spans="1:26">
      <c r="A75" s="46"/>
      <c r="L75" s="46"/>
    </row>
    <row r="76" spans="1:26">
      <c r="A76" s="46"/>
      <c r="L76" s="46"/>
    </row>
    <row r="77" spans="1:26">
      <c r="A77" s="46"/>
      <c r="L77" s="46"/>
    </row>
    <row r="78" spans="1:26">
      <c r="A78" s="46"/>
      <c r="L78" s="46"/>
    </row>
    <row r="79" spans="1:26">
      <c r="A79" s="46"/>
      <c r="L79" s="46"/>
    </row>
    <row r="80" spans="1:26">
      <c r="A80" s="46"/>
      <c r="L80" s="46"/>
    </row>
    <row r="81" spans="1:13">
      <c r="A81" s="46"/>
      <c r="L81" s="46"/>
    </row>
    <row r="82" spans="1:13">
      <c r="A82" s="46"/>
      <c r="L82" s="46"/>
    </row>
    <row r="83" spans="1:13">
      <c r="A83" s="46"/>
      <c r="L83" s="46"/>
    </row>
    <row r="84" spans="1:13">
      <c r="A84" s="46"/>
      <c r="L84" s="46"/>
    </row>
    <row r="85" spans="1:13">
      <c r="A85" s="46"/>
      <c r="L85" s="46"/>
    </row>
    <row r="86" spans="1:13">
      <c r="A86" s="46"/>
      <c r="L86" s="46"/>
    </row>
    <row r="87" spans="1:13">
      <c r="A87" s="46"/>
      <c r="L87" s="46"/>
    </row>
    <row r="88" spans="1:13" ht="15" customHeight="1">
      <c r="A88" s="46"/>
      <c r="L88" s="46"/>
    </row>
    <row r="89" spans="1:13" ht="14.65" customHeight="1">
      <c r="A89" s="46"/>
      <c r="L89" s="46"/>
      <c r="M89" s="46"/>
    </row>
    <row r="90" spans="1:13" ht="14.65" customHeight="1">
      <c r="A90" s="46"/>
      <c r="L90" s="46"/>
      <c r="M90" s="46"/>
    </row>
    <row r="91" spans="1:13" ht="14.65" customHeight="1">
      <c r="A91" s="46"/>
      <c r="L91" s="46"/>
      <c r="M91" s="46"/>
    </row>
    <row r="92" spans="1:13" ht="14.65" customHeight="1">
      <c r="A92" s="46"/>
      <c r="L92" s="46"/>
      <c r="M92" s="46"/>
    </row>
    <row r="93" spans="1:13" ht="14.65" customHeight="1">
      <c r="A93" s="46"/>
      <c r="L93" s="46"/>
      <c r="M93" s="46"/>
    </row>
    <row r="94" spans="1:13" ht="14.65" customHeight="1">
      <c r="A94" s="46"/>
      <c r="L94" s="46"/>
      <c r="M94" s="46"/>
    </row>
    <row r="95" spans="1:13" ht="14.65" customHeight="1">
      <c r="A95" s="46"/>
      <c r="B95" s="46"/>
      <c r="C95" s="46"/>
      <c r="D95" s="46"/>
      <c r="E95" s="46"/>
      <c r="F95" s="46"/>
      <c r="G95" s="46"/>
      <c r="H95" s="46"/>
      <c r="I95" s="46"/>
      <c r="J95" s="46"/>
      <c r="K95" s="46"/>
      <c r="L95" s="46"/>
      <c r="M95" s="46"/>
    </row>
    <row r="96" spans="1:13" ht="14.65" customHeight="1">
      <c r="A96" s="46"/>
      <c r="B96" s="46"/>
      <c r="C96" s="46"/>
      <c r="D96" s="46"/>
      <c r="E96" s="46"/>
      <c r="F96" s="46"/>
      <c r="G96" s="46"/>
      <c r="H96" s="46"/>
      <c r="I96" s="46"/>
      <c r="J96" s="46"/>
      <c r="K96" s="46"/>
      <c r="L96" s="46"/>
      <c r="M96" s="46"/>
    </row>
    <row r="97" spans="2:13" ht="14.65" customHeight="1">
      <c r="B97" s="46"/>
      <c r="C97" s="46"/>
      <c r="D97" s="46"/>
      <c r="E97" s="46"/>
      <c r="F97" s="46"/>
      <c r="G97" s="130"/>
      <c r="H97" s="130"/>
      <c r="I97" s="130"/>
      <c r="J97" s="130"/>
      <c r="K97" s="130"/>
      <c r="L97" s="130"/>
      <c r="M97" s="130"/>
    </row>
    <row r="98" spans="2:13" ht="14.65" customHeight="1">
      <c r="B98" s="46"/>
      <c r="C98" s="46"/>
      <c r="D98" s="46"/>
      <c r="E98" s="46"/>
      <c r="F98" s="46"/>
      <c r="G98" s="130"/>
      <c r="H98" s="130"/>
      <c r="I98" s="130"/>
      <c r="J98" s="130"/>
      <c r="K98" s="130"/>
      <c r="L98" s="130"/>
      <c r="M98" s="130"/>
    </row>
    <row r="99" spans="2:13" ht="14.65" customHeight="1">
      <c r="B99" s="46"/>
      <c r="C99" s="46"/>
      <c r="D99" s="46"/>
      <c r="E99" s="46"/>
      <c r="F99" s="46"/>
      <c r="G99" s="130"/>
      <c r="H99" s="130"/>
      <c r="I99" s="130"/>
      <c r="J99" s="130"/>
      <c r="K99" s="130"/>
      <c r="L99" s="130"/>
      <c r="M99" s="130"/>
    </row>
    <row r="100" spans="2:13" ht="14.65" customHeight="1">
      <c r="B100" s="46"/>
      <c r="C100" s="46"/>
      <c r="D100" s="46"/>
      <c r="E100" s="46"/>
      <c r="F100" s="46"/>
      <c r="G100" s="130"/>
      <c r="H100" s="130"/>
      <c r="I100" s="130"/>
      <c r="J100" s="130"/>
      <c r="K100" s="130"/>
      <c r="L100" s="130"/>
      <c r="M100" s="130"/>
    </row>
    <row r="101" spans="2:13" ht="15">
      <c r="B101" s="77"/>
      <c r="C101" s="77"/>
      <c r="D101" s="77"/>
      <c r="E101" s="77"/>
      <c r="F101" s="77"/>
    </row>
    <row r="102" spans="2:13" ht="15">
      <c r="B102" s="77"/>
      <c r="C102" s="77"/>
      <c r="D102" s="77"/>
      <c r="E102" s="77"/>
      <c r="F102" s="77"/>
    </row>
    <row r="103" spans="2:13" ht="15">
      <c r="B103" s="77"/>
      <c r="C103" s="77"/>
      <c r="D103" s="77"/>
      <c r="E103" s="77"/>
      <c r="F103" s="77"/>
    </row>
    <row r="104" spans="2:13" ht="15">
      <c r="B104" s="77"/>
      <c r="C104" s="77"/>
      <c r="D104" s="77"/>
      <c r="E104" s="77"/>
      <c r="F104" s="77"/>
    </row>
    <row r="105" spans="2:13" ht="15">
      <c r="B105" s="77"/>
      <c r="C105" s="77"/>
      <c r="D105" s="77"/>
      <c r="E105" s="77"/>
      <c r="F105" s="77"/>
    </row>
    <row r="106" spans="2:13" ht="15">
      <c r="B106" s="77"/>
      <c r="C106" s="77"/>
      <c r="D106" s="77"/>
      <c r="E106" s="77"/>
      <c r="F106" s="77"/>
    </row>
    <row r="107" spans="2:13" ht="15">
      <c r="B107" s="77"/>
      <c r="C107" s="77"/>
      <c r="D107" s="77"/>
      <c r="E107" s="77"/>
      <c r="F107" s="77"/>
    </row>
    <row r="108" spans="2:13" ht="15">
      <c r="B108" s="77"/>
      <c r="C108" s="77"/>
      <c r="D108" s="77"/>
      <c r="E108" s="77"/>
      <c r="F108" s="77"/>
    </row>
    <row r="109" spans="2:13" ht="15">
      <c r="B109" s="77"/>
      <c r="C109" s="77"/>
      <c r="D109" s="77"/>
      <c r="E109" s="77"/>
      <c r="F109" s="77"/>
    </row>
    <row r="110" spans="2:13" ht="15">
      <c r="B110" s="77"/>
      <c r="C110" s="77"/>
      <c r="D110" s="77"/>
      <c r="E110" s="77"/>
      <c r="F110" s="77"/>
    </row>
    <row r="111" spans="2:13" ht="15">
      <c r="B111" s="77"/>
      <c r="C111" s="77"/>
      <c r="D111" s="77"/>
      <c r="E111" s="77"/>
      <c r="F111" s="77"/>
    </row>
    <row r="112" spans="2:13" ht="15">
      <c r="B112" s="77"/>
      <c r="C112" s="77"/>
      <c r="D112" s="77"/>
      <c r="E112" s="77"/>
      <c r="F112" s="77"/>
    </row>
    <row r="113" spans="2:6" ht="15">
      <c r="B113" s="77"/>
      <c r="C113" s="77"/>
      <c r="D113" s="77"/>
      <c r="E113" s="77"/>
      <c r="F113" s="77"/>
    </row>
    <row r="114" spans="2:6" ht="15">
      <c r="B114" s="77"/>
      <c r="C114" s="77"/>
      <c r="D114" s="77"/>
      <c r="E114" s="77"/>
      <c r="F114" s="77"/>
    </row>
    <row r="115" spans="2:6" ht="15">
      <c r="B115" s="77"/>
      <c r="C115" s="77"/>
      <c r="D115" s="77"/>
      <c r="E115" s="77"/>
      <c r="F115" s="77"/>
    </row>
    <row r="116" spans="2:6" ht="15">
      <c r="B116" s="77"/>
      <c r="C116" s="77"/>
      <c r="D116" s="77"/>
      <c r="E116" s="77"/>
      <c r="F116" s="77"/>
    </row>
    <row r="117" spans="2:6" ht="15">
      <c r="B117" s="77"/>
      <c r="C117" s="77"/>
      <c r="D117" s="77"/>
      <c r="E117" s="77"/>
      <c r="F117" s="77"/>
    </row>
    <row r="118" spans="2:6" ht="15">
      <c r="B118" s="77"/>
      <c r="C118" s="77"/>
      <c r="D118" s="77"/>
      <c r="E118" s="77"/>
      <c r="F118" s="77"/>
    </row>
  </sheetData>
  <mergeCells count="15">
    <mergeCell ref="B38:B40"/>
    <mergeCell ref="C38:D39"/>
    <mergeCell ref="E38:F39"/>
    <mergeCell ref="G38:H39"/>
    <mergeCell ref="I38:J39"/>
    <mergeCell ref="B20:B22"/>
    <mergeCell ref="C20:D21"/>
    <mergeCell ref="E20:F21"/>
    <mergeCell ref="G20:H21"/>
    <mergeCell ref="I20:J21"/>
    <mergeCell ref="B4:B6"/>
    <mergeCell ref="C4:E5"/>
    <mergeCell ref="F4:G5"/>
    <mergeCell ref="H4:I5"/>
    <mergeCell ref="J4:K5"/>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70" zoomScaleNormal="70" workbookViewId="0">
      <pane xSplit="2" topLeftCell="C1" activePane="topRight" state="frozen"/>
      <selection sqref="A1:A3"/>
      <selection pane="topRight"/>
    </sheetView>
  </sheetViews>
  <sheetFormatPr baseColWidth="10" defaultColWidth="11.42578125" defaultRowHeight="14.25"/>
  <cols>
    <col min="1" max="1" width="11.42578125" style="40"/>
    <col min="2" max="2" width="55.42578125" style="40" customWidth="1"/>
    <col min="3" max="3" width="12" style="40" bestFit="1" customWidth="1"/>
    <col min="4" max="5" width="15.7109375" style="40" bestFit="1" customWidth="1"/>
    <col min="6" max="7" width="11.42578125" style="40" bestFit="1" customWidth="1"/>
    <col min="8" max="16384" width="11.42578125" style="40"/>
  </cols>
  <sheetData>
    <row r="1" spans="1:7" ht="15">
      <c r="A1" s="132" t="s">
        <v>37</v>
      </c>
    </row>
    <row r="2" spans="1:7" ht="15" thickBot="1"/>
    <row r="3" spans="1:7" customFormat="1" ht="15">
      <c r="B3" s="605" t="s">
        <v>139</v>
      </c>
      <c r="C3" s="2169" t="s">
        <v>732</v>
      </c>
      <c r="D3" s="2170"/>
      <c r="E3" s="2171"/>
      <c r="F3" s="2169" t="s">
        <v>140</v>
      </c>
      <c r="G3" s="2171"/>
    </row>
    <row r="4" spans="1:7" customFormat="1" ht="15.75" thickBot="1">
      <c r="B4" s="428" t="s">
        <v>61</v>
      </c>
      <c r="C4" s="491" t="s">
        <v>876</v>
      </c>
      <c r="D4" s="492" t="s">
        <v>809</v>
      </c>
      <c r="E4" s="492" t="s">
        <v>877</v>
      </c>
      <c r="F4" s="493" t="str">
        <f>+F16</f>
        <v>TaT</v>
      </c>
      <c r="G4" s="494" t="str">
        <f>+G16</f>
        <v>AaA</v>
      </c>
    </row>
    <row r="5" spans="1:7" ht="15" thickBot="1">
      <c r="B5" s="606" t="s">
        <v>142</v>
      </c>
      <c r="C5" s="495">
        <v>145732273</v>
      </c>
      <c r="D5" s="496">
        <v>144752254</v>
      </c>
      <c r="E5" s="497">
        <v>149984954</v>
      </c>
      <c r="F5" s="498">
        <v>3.614935073826208E-2</v>
      </c>
      <c r="G5" s="499">
        <v>2.9181463463484165E-2</v>
      </c>
    </row>
    <row r="6" spans="1:7" ht="15" thickBot="1">
      <c r="B6" s="607" t="s">
        <v>143</v>
      </c>
      <c r="C6" s="500">
        <v>896713.66303787136</v>
      </c>
      <c r="D6" s="501">
        <v>713933.3121358119</v>
      </c>
      <c r="E6" s="502">
        <v>656330.50129935809</v>
      </c>
      <c r="F6" s="503">
        <v>-8.0683741544610776E-2</v>
      </c>
      <c r="G6" s="504">
        <v>-0.26807126025508221</v>
      </c>
    </row>
    <row r="7" spans="1:7">
      <c r="B7" s="608" t="s">
        <v>144</v>
      </c>
      <c r="C7" s="500">
        <v>5423212</v>
      </c>
      <c r="D7" s="501">
        <v>4953303</v>
      </c>
      <c r="E7" s="501">
        <v>4813536</v>
      </c>
      <c r="F7" s="505">
        <v>-2.821692918846273E-2</v>
      </c>
      <c r="G7" s="506">
        <v>-0.11241972469451683</v>
      </c>
    </row>
    <row r="8" spans="1:7">
      <c r="B8" s="429" t="s">
        <v>145</v>
      </c>
      <c r="C8" s="507">
        <v>4383795</v>
      </c>
      <c r="D8" s="508">
        <v>4142080</v>
      </c>
      <c r="E8" s="508">
        <v>4073183</v>
      </c>
      <c r="F8" s="509">
        <v>-1.6633430546971528E-2</v>
      </c>
      <c r="G8" s="510">
        <v>-7.0854590600153533E-2</v>
      </c>
    </row>
    <row r="9" spans="1:7">
      <c r="B9" s="429" t="s">
        <v>146</v>
      </c>
      <c r="C9" s="507">
        <v>2239445</v>
      </c>
      <c r="D9" s="508">
        <v>2016442</v>
      </c>
      <c r="E9" s="508">
        <v>2007364</v>
      </c>
      <c r="F9" s="509">
        <v>-4.5019891472206988E-3</v>
      </c>
      <c r="G9" s="510">
        <v>-0.10363326627802871</v>
      </c>
    </row>
    <row r="10" spans="1:7" ht="15" thickBot="1">
      <c r="B10" s="350" t="s">
        <v>147</v>
      </c>
      <c r="C10" s="507">
        <v>7662657</v>
      </c>
      <c r="D10" s="508">
        <v>6969745</v>
      </c>
      <c r="E10" s="508">
        <v>6820900</v>
      </c>
      <c r="F10" s="509">
        <v>-2.1355874569299164E-2</v>
      </c>
      <c r="G10" s="510">
        <v>-0.10985184381866499</v>
      </c>
    </row>
    <row r="11" spans="1:7">
      <c r="B11" s="609" t="s">
        <v>148</v>
      </c>
      <c r="C11" s="511">
        <v>3.7213527850485116E-2</v>
      </c>
      <c r="D11" s="512">
        <v>3.4219176994646314E-2</v>
      </c>
      <c r="E11" s="512">
        <v>3.209345918791294E-2</v>
      </c>
      <c r="F11" s="511" t="str">
        <f>CONCATENATE(ROUND(E11*10000,0)-ROUND(D11*10000,0)," pbs")</f>
        <v>-21 pbs</v>
      </c>
      <c r="G11" s="499" t="str">
        <f>CONCATENATE(ROUND(E11*10000,0)-ROUND(C11*10000,0)," pbs")</f>
        <v>-51 pbs</v>
      </c>
    </row>
    <row r="12" spans="1:7">
      <c r="B12" s="140" t="s">
        <v>149</v>
      </c>
      <c r="C12" s="513">
        <v>3.0081154364483151E-2</v>
      </c>
      <c r="D12" s="514">
        <v>2.8614960289323026E-2</v>
      </c>
      <c r="E12" s="514">
        <v>2.7157277389303996E-2</v>
      </c>
      <c r="F12" s="513" t="str">
        <f>CONCATENATE(ROUND(E12*10000,0)-ROUND(D12*10000,0)," pbs")</f>
        <v>-14 pbs</v>
      </c>
      <c r="G12" s="539" t="str">
        <f>CONCATENATE(ROUND(E12*10000,0)-ROUND(C12*10000,0)," pbs")</f>
        <v>-29 pbs</v>
      </c>
    </row>
    <row r="13" spans="1:7" ht="15" thickBot="1">
      <c r="B13" s="430" t="s">
        <v>150</v>
      </c>
      <c r="C13" s="610">
        <v>5.2580371130284916E-2</v>
      </c>
      <c r="D13" s="611">
        <v>4.814947475705629E-2</v>
      </c>
      <c r="E13" s="611">
        <v>4.5477228335850273E-2</v>
      </c>
      <c r="F13" s="610" t="str">
        <f>CONCATENATE(ROUND(E13*10000,0)-ROUND(D13*10000,0)," pbs")</f>
        <v>-26 pbs</v>
      </c>
      <c r="G13" s="612" t="str">
        <f>CONCATENATE(ROUND(E13*10000,0)-ROUND(C13*10000,0)," pbs")</f>
        <v>-71 pbs</v>
      </c>
    </row>
    <row r="14" spans="1:7" ht="15" thickBot="1"/>
    <row r="15" spans="1:7">
      <c r="B15" s="605" t="s">
        <v>139</v>
      </c>
      <c r="C15" s="2169" t="s">
        <v>732</v>
      </c>
      <c r="D15" s="2172"/>
      <c r="E15" s="2171"/>
      <c r="F15" s="2170" t="s">
        <v>140</v>
      </c>
      <c r="G15" s="2171"/>
    </row>
    <row r="16" spans="1:7" ht="15" thickBot="1">
      <c r="B16" s="431" t="s">
        <v>61</v>
      </c>
      <c r="C16" s="1084" t="str">
        <f>+C4</f>
        <v>Dic 24</v>
      </c>
      <c r="D16" s="1085" t="str">
        <f>+D4</f>
        <v>Set 25</v>
      </c>
      <c r="E16" s="1083" t="str">
        <f>+E4</f>
        <v>Dic 25</v>
      </c>
      <c r="F16" s="432" t="s">
        <v>44</v>
      </c>
      <c r="G16" s="331" t="s">
        <v>45</v>
      </c>
    </row>
    <row r="17" spans="2:7">
      <c r="B17" s="607" t="s">
        <v>142</v>
      </c>
      <c r="C17" s="1186">
        <v>145732273</v>
      </c>
      <c r="D17" s="1187">
        <v>144752254</v>
      </c>
      <c r="E17" s="1188">
        <v>149984954</v>
      </c>
      <c r="F17" s="1189">
        <v>3.614935073826208E-2</v>
      </c>
      <c r="G17" s="1036">
        <v>2.9181463463484165E-2</v>
      </c>
    </row>
    <row r="18" spans="2:7">
      <c r="B18" s="425" t="s">
        <v>151</v>
      </c>
      <c r="C18" s="1190">
        <v>7994977</v>
      </c>
      <c r="D18" s="1191">
        <v>7674040</v>
      </c>
      <c r="E18" s="1192">
        <v>7669950</v>
      </c>
      <c r="F18" s="1193">
        <v>-5.3296568691328162E-4</v>
      </c>
      <c r="G18" s="1040">
        <v>-4.0653900567819021E-2</v>
      </c>
    </row>
    <row r="19" spans="2:7" ht="15" thickBot="1">
      <c r="B19" s="1194" t="s">
        <v>147</v>
      </c>
      <c r="C19" s="1190">
        <v>7662657</v>
      </c>
      <c r="D19" s="1191">
        <v>6969745</v>
      </c>
      <c r="E19" s="1192">
        <v>6820900</v>
      </c>
      <c r="F19" s="1193">
        <v>-2.1355874569299164E-2</v>
      </c>
      <c r="G19" s="1040">
        <v>-0.10985184381866499</v>
      </c>
    </row>
    <row r="20" spans="2:7">
      <c r="B20" s="601" t="s">
        <v>152</v>
      </c>
      <c r="C20" s="1195">
        <v>5.4860717090441595E-2</v>
      </c>
      <c r="D20" s="1196">
        <v>5.301499484767954E-2</v>
      </c>
      <c r="E20" s="1197">
        <v>5.1138129495309242E-2</v>
      </c>
      <c r="F20" s="1203" t="str">
        <f>CONCATENATE(ROUND(E20*10000,0)-ROUND(D20*10000,0)," pbs")</f>
        <v>-19 pbs</v>
      </c>
      <c r="G20" s="1198" t="str">
        <f>CONCATENATE(ROUND(E20*10000,0)-ROUND(C20*10000,0)," pbs")</f>
        <v>-38 pbs</v>
      </c>
    </row>
    <row r="21" spans="2:7" ht="15" thickBot="1">
      <c r="B21" s="515" t="s">
        <v>153</v>
      </c>
      <c r="C21" s="1199">
        <v>1.0433687688226159</v>
      </c>
      <c r="D21" s="1200">
        <v>1.1010503253705839</v>
      </c>
      <c r="E21" s="1201">
        <v>1.1244777082203228</v>
      </c>
      <c r="F21" s="1202" t="str">
        <f>CONCATENATE(ROUND(E21*10000,0)-ROUND(D21*10000,0)," pbs")</f>
        <v>234 pbs</v>
      </c>
      <c r="G21" s="1204" t="str">
        <f>CONCATENATE(ROUND(E21*10000,0)-ROUND(C21*10000,0)," pbs")</f>
        <v>811 pbs</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1200" r:id="rId1"/>
  <headerFooter>
    <oddFooter>&amp;C_x000D_&amp;1#&amp;"Calibri"&amp;8&amp;K0000FF Datos elaborados por BCP para uso Interno</oddFooter>
  </headerFooter>
  <ignoredErrors>
    <ignoredError sqref="B4 B1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2" ma:contentTypeDescription="Crear nuevo documento." ma:contentTypeScope="" ma:versionID="7f5a9cdf38e6685d70f9789f6c29a94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8a47c891684557ec35073cd61c62f839"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C505A-E6D4-4012-9B25-EC06C22985EF}">
  <ds:schemaRefs>
    <ds:schemaRef ds:uri="http://purl.org/dc/elements/1.1/"/>
    <ds:schemaRef ds:uri="cb8a061b-66da-473e-9c67-57aa5b3143d5"/>
    <ds:schemaRef ds:uri="http://schemas.openxmlformats.org/package/2006/metadata/core-properties"/>
    <ds:schemaRef ds:uri="http://purl.org/dc/terms/"/>
    <ds:schemaRef ds:uri="http://schemas.microsoft.com/office/2006/metadata/properties"/>
    <ds:schemaRef ds:uri="aafcb589-e1e7-46d8-a0af-52044582a8fa"/>
    <ds:schemaRef ds:uri="http://schemas.microsoft.com/office/infopath/2007/PartnerControls"/>
    <ds:schemaRef ds:uri="http://purl.org/dc/dcmitype/"/>
    <ds:schemaRef ds:uri="http://schemas.microsoft.com/office/2006/documentManagement/typ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E592BB7C-59EE-4187-AEE5-4428160683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3</vt:i4>
      </vt:variant>
    </vt:vector>
  </HeadingPairs>
  <TitlesOfParts>
    <vt:vector size="38" baseType="lpstr">
      <vt:lpstr>Índice</vt:lpstr>
      <vt:lpstr>Revisión</vt:lpstr>
      <vt:lpstr>Sostenibilidad</vt:lpstr>
      <vt:lpstr>Estrategia - Yape</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 Colocaciones en SPD</vt:lpstr>
      <vt:lpstr>12.5.Canales Físicos</vt:lpstr>
      <vt:lpstr>12.7.1.Credicorp Consolidado</vt:lpstr>
      <vt:lpstr>12.7.2. Credicorp Individual</vt:lpstr>
      <vt:lpstr>12.7.3. BCP Consolidado</vt:lpstr>
      <vt:lpstr>12.7.4. BCP Individual</vt:lpstr>
      <vt:lpstr>12.7.5. BCP Bolivia</vt:lpstr>
      <vt:lpstr>12.7.6. Mibanco</vt:lpstr>
      <vt:lpstr>12.7.7. Prima AFP</vt:lpstr>
      <vt:lpstr>12.7.7 Grupo Pacífico</vt:lpstr>
      <vt:lpstr>12.7.9. IB &amp; WM</vt:lpstr>
      <vt:lpstr>Sostenibilidad!_ftn1</vt:lpstr>
      <vt:lpstr>Sostenibilidad!_ftnref1</vt:lpstr>
      <vt:lpstr>'6.1.Otros Ingresos Ordinarios'!_Hlk196909593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Juan Carlos Benites Luna - Credicorp Peru</cp:lastModifiedBy>
  <cp:revision/>
  <dcterms:created xsi:type="dcterms:W3CDTF">2021-03-25T15:28:02Z</dcterms:created>
  <dcterms:modified xsi:type="dcterms:W3CDTF">2026-02-12T17:26:57Z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