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5/3Q25/"/>
    </mc:Choice>
  </mc:AlternateContent>
  <xr:revisionPtr revIDLastSave="7799" documentId="8_{9D102CB6-E6BB-4335-B9B1-8317B402C116}" xr6:coauthVersionLast="47" xr6:coauthVersionMax="47" xr10:uidLastSave="{53957416-E704-4E34-98BE-B3991ED1CD38}"/>
  <bookViews>
    <workbookView xWindow="-110" yWindow="-110" windowWidth="19420" windowHeight="11500" tabRatio="795" firstSheet="20" activeTab="23" xr2:uid="{A1DE73FF-14BF-4490-977C-6C5972B72EE5}"/>
  </bookViews>
  <sheets>
    <sheet name="Índice" sheetId="2" r:id="rId1"/>
    <sheet name="Revisión" sheetId="31" state="hidden" r:id="rId2"/>
    <sheet name="Estrategia - Yape" sheetId="42" r:id="rId3"/>
    <sheet name="Sostenibilidad" sheetId="52" r:id="rId4"/>
    <sheet name="0.Resumen BAP" sheetId="1" r:id="rId5"/>
    <sheet name="0.1.Contribuciones BAP" sheetId="4" r:id="rId6"/>
    <sheet name="0.2.ROAE" sheetId="5" r:id="rId7"/>
    <sheet name="1.1.Colocaciones" sheetId="43" r:id="rId8"/>
    <sheet name="1.2.Calidad de Cartera" sheetId="44" r:id="rId9"/>
    <sheet name="2.Depositos" sheetId="7" r:id="rId10"/>
    <sheet name="3.1.AGIs" sheetId="6" r:id="rId11"/>
    <sheet name="3.2.Fondeo" sheetId="34" r:id="rId12"/>
    <sheet name="4.Ingreso Neto por Intereses" sheetId="10" r:id="rId13"/>
    <sheet name="5.Provisiones" sheetId="45" r:id="rId14"/>
    <sheet name="6.1.Otros Ordinarios" sheetId="11" r:id="rId15"/>
    <sheet name="6.2.Otros Ingresos No ordinario" sheetId="36" r:id="rId16"/>
    <sheet name="7.Resultado Técnico de Seguros" sheetId="12" r:id="rId17"/>
    <sheet name="8.Gastos Operativos" sheetId="13" r:id="rId18"/>
    <sheet name="9.Eficiencia Operativa" sheetId="33" r:id="rId19"/>
    <sheet name="10.1.Capital Regulatorio BAP" sheetId="15" r:id="rId20"/>
    <sheet name="10.2.Capital Regulatorio BCP" sheetId="16" r:id="rId21"/>
    <sheet name="10.3.1 Capital Regulatorio Mb" sheetId="50" r:id="rId22"/>
    <sheet name="11.Perspectivas Económicas" sheetId="19" r:id="rId23"/>
    <sheet name="Anexos &gt;&gt;" sheetId="41" r:id="rId24"/>
    <sheet name="12.1. Loans in ADB" sheetId="53" r:id="rId25"/>
    <sheet name="12.5.Canales Físicos" sheetId="18" r:id="rId26"/>
    <sheet name="12.7.1.Credicorp Consolidado" sheetId="20" r:id="rId27"/>
    <sheet name="12.7.2. Credicorp Individual" sheetId="21" r:id="rId28"/>
    <sheet name="12.7.3. BCP Consolidado" sheetId="51" r:id="rId29"/>
    <sheet name="12.7.4. BCP Individual" sheetId="23" r:id="rId30"/>
    <sheet name="12.7.5. BCP Bolivia" sheetId="25" r:id="rId31"/>
    <sheet name="12.7.6. Mibanco" sheetId="24" r:id="rId32"/>
    <sheet name="12.7.7. Prima AFP" sheetId="32" r:id="rId33"/>
    <sheet name="12.7.7 Grupo Pacífico" sheetId="28" r:id="rId34"/>
    <sheet name="12.7.9. IB &amp; WM" sheetId="47" r:id="rId35"/>
  </sheets>
  <definedNames>
    <definedName name="_ftn1" localSheetId="3">Sostenibilidad!$B$10</definedName>
    <definedName name="_ftnref1" localSheetId="3">Sostenibilidad!$B$4</definedName>
    <definedName name="_Hlk196909593" localSheetId="14">'6.1.Otros Ordinarios'!$B$30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H62" i="32" l="1"/>
  <c r="G62" i="32"/>
  <c r="F62" i="32"/>
  <c r="E62" i="32"/>
  <c r="D62" i="32"/>
  <c r="C62" i="32"/>
  <c r="J69" i="42" l="1"/>
  <c r="C42" i="16" l="1"/>
  <c r="J35" i="13" l="1"/>
  <c r="J4" i="36"/>
  <c r="I34" i="11"/>
  <c r="J34" i="11" s="1"/>
  <c r="H34" i="11"/>
  <c r="E34" i="11"/>
  <c r="D34" i="11"/>
  <c r="C34" i="11"/>
  <c r="I18" i="11"/>
  <c r="J18" i="11" s="1"/>
  <c r="H18" i="11"/>
  <c r="E18" i="11"/>
  <c r="D18" i="11"/>
  <c r="C18" i="11"/>
  <c r="J11" i="11"/>
  <c r="I11" i="11"/>
  <c r="H11" i="11"/>
  <c r="E11" i="11"/>
  <c r="D11" i="11"/>
  <c r="C11" i="11"/>
  <c r="J31" i="42"/>
  <c r="I53" i="32"/>
  <c r="J32" i="32"/>
  <c r="J53" i="32" s="1"/>
  <c r="I32" i="32"/>
  <c r="H32" i="32"/>
  <c r="H53" i="32" s="1"/>
  <c r="I45" i="24"/>
  <c r="H45" i="24"/>
  <c r="I33" i="24"/>
  <c r="H33" i="24"/>
  <c r="I44" i="25"/>
  <c r="H44" i="25"/>
  <c r="I32" i="25"/>
  <c r="H32" i="25"/>
  <c r="AA8" i="23"/>
  <c r="Z8" i="23"/>
  <c r="Y8" i="23"/>
  <c r="S8" i="23"/>
  <c r="R8" i="23"/>
  <c r="R7" i="51"/>
  <c r="Q7" i="51"/>
  <c r="J38" i="21"/>
  <c r="I38" i="21"/>
  <c r="H38" i="21"/>
  <c r="AB3" i="10"/>
  <c r="Y3" i="10"/>
  <c r="T3" i="10"/>
  <c r="Q3" i="10"/>
  <c r="N3" i="10"/>
  <c r="I29" i="10"/>
  <c r="H29" i="10"/>
  <c r="J4" i="10"/>
  <c r="J29" i="10" s="1"/>
  <c r="I15" i="34"/>
  <c r="H15" i="34"/>
  <c r="E16" i="44"/>
  <c r="D16" i="44"/>
  <c r="C16" i="44"/>
  <c r="J14" i="13" l="1"/>
  <c r="AA17" i="10" l="1"/>
  <c r="X17" i="10"/>
  <c r="J4" i="45" l="1"/>
  <c r="J5" i="5" l="1"/>
  <c r="D44" i="25"/>
  <c r="E44" i="25"/>
  <c r="C44" i="25"/>
  <c r="J6" i="47" l="1"/>
  <c r="J4" i="11" l="1"/>
  <c r="J4" i="13"/>
  <c r="J15" i="33"/>
  <c r="J4" i="33"/>
  <c r="K14" i="28"/>
  <c r="J14" i="28"/>
  <c r="L14" i="28"/>
  <c r="J45" i="24"/>
  <c r="J44" i="25"/>
  <c r="J32" i="25"/>
  <c r="Z8" i="20"/>
  <c r="T8" i="23"/>
  <c r="J33" i="24" l="1"/>
  <c r="S7" i="51" l="1"/>
  <c r="J15" i="34" l="1"/>
  <c r="K5" i="12" l="1"/>
  <c r="J6" i="4" l="1"/>
  <c r="N17" i="10" l="1"/>
  <c r="Q17" i="10"/>
  <c r="T17" i="10"/>
  <c r="E12" i="18" l="1"/>
  <c r="D12" i="18"/>
  <c r="C12" i="18"/>
  <c r="D22" i="16"/>
  <c r="D29" i="16" s="1"/>
  <c r="D42" i="16" s="1"/>
  <c r="D49" i="16" s="1"/>
  <c r="E22" i="16"/>
  <c r="E29" i="16" s="1"/>
  <c r="E42" i="16" s="1"/>
  <c r="E49" i="16" s="1"/>
  <c r="C22" i="16"/>
  <c r="C29" i="16" s="1"/>
  <c r="C49" i="16" s="1"/>
  <c r="D29" i="10"/>
  <c r="E29" i="10"/>
  <c r="F29" i="10"/>
  <c r="G29" i="10"/>
  <c r="C29" i="10"/>
  <c r="E16" i="6" l="1"/>
  <c r="D16" i="6"/>
  <c r="C16" i="6"/>
  <c r="E42" i="50" l="1"/>
  <c r="E49" i="50" s="1"/>
  <c r="D42" i="50"/>
  <c r="D49" i="50" s="1"/>
  <c r="C42" i="50"/>
  <c r="C49" i="50" s="1"/>
  <c r="F28" i="16"/>
  <c r="G4" i="44" l="1"/>
  <c r="F4" i="44"/>
  <c r="D72" i="31" l="1"/>
  <c r="E72" i="31"/>
  <c r="C72" i="31"/>
  <c r="E24" i="7" l="1"/>
  <c r="E25" i="7" s="1"/>
  <c r="D24" i="7"/>
  <c r="D25" i="7" s="1"/>
  <c r="C24" i="7"/>
  <c r="C25" i="7" s="1"/>
  <c r="D22" i="7"/>
  <c r="D23" i="7" s="1"/>
  <c r="E22" i="7"/>
  <c r="E23" i="7" s="1"/>
  <c r="C22" i="7"/>
  <c r="C23" i="7" s="1"/>
  <c r="C20" i="7"/>
  <c r="C21" i="7" s="1"/>
  <c r="C19" i="7"/>
  <c r="E17" i="7"/>
  <c r="D17" i="7"/>
  <c r="E165" i="31"/>
  <c r="D165" i="31"/>
  <c r="C165" i="31"/>
  <c r="B165" i="31"/>
  <c r="B159" i="31"/>
  <c r="B155"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C68" i="31"/>
  <c r="D68" i="31"/>
  <c r="E68" i="31"/>
  <c r="B68" i="31"/>
  <c r="D64" i="31"/>
  <c r="E64" i="31"/>
  <c r="B64" i="31"/>
  <c r="D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39" i="31" l="1"/>
  <c r="E83" i="31"/>
  <c r="E85" i="31" s="1"/>
  <c r="E63" i="31"/>
  <c r="E65" i="31" s="1"/>
  <c r="C139" i="31"/>
  <c r="D63" i="31" l="1"/>
  <c r="D65" i="31" s="1"/>
  <c r="D139" i="31"/>
  <c r="C63" i="31"/>
  <c r="C65" i="31" s="1"/>
  <c r="C83" i="31" l="1"/>
  <c r="C85" i="31" s="1"/>
  <c r="E47" i="31"/>
  <c r="E49" i="31" s="1"/>
  <c r="D83" i="31" l="1"/>
  <c r="D85" i="31" s="1"/>
  <c r="C47" i="31"/>
  <c r="C49" i="31" s="1"/>
  <c r="D47" i="31"/>
  <c r="D49" i="31" s="1"/>
  <c r="C123" i="31" l="1"/>
  <c r="C125" i="31" s="1"/>
  <c r="D123" i="31"/>
  <c r="D125" i="31" s="1"/>
  <c r="E123" i="31"/>
  <c r="E125" i="31" s="1"/>
  <c r="C23" i="31"/>
  <c r="C25" i="31" s="1"/>
  <c r="D23" i="31"/>
  <c r="D25" i="31" s="1"/>
  <c r="E23" i="31"/>
  <c r="E25" i="31" s="1"/>
  <c r="E151" i="31" l="1"/>
  <c r="D151" i="31"/>
  <c r="C151" i="31"/>
  <c r="AC20" i="23" l="1"/>
  <c r="AB20" i="23"/>
  <c r="AB19" i="51"/>
  <c r="AA19" i="51"/>
  <c r="AA20" i="51"/>
  <c r="AB20" i="51"/>
  <c r="AB10" i="23"/>
  <c r="AC10" i="23"/>
  <c r="AB17" i="23"/>
  <c r="AC17" i="23"/>
  <c r="AA16" i="51"/>
  <c r="AB16" i="51"/>
  <c r="AB24" i="23"/>
  <c r="AC24" i="23"/>
  <c r="AA23" i="51"/>
  <c r="AB23" i="51"/>
  <c r="AC11" i="23"/>
  <c r="AB11" i="23"/>
  <c r="AA12" i="51"/>
  <c r="AB12" i="51"/>
  <c r="AA13" i="51"/>
  <c r="AB13" i="51"/>
  <c r="AA10" i="51"/>
  <c r="AB10" i="51"/>
  <c r="AB18" i="23"/>
  <c r="AC18" i="23"/>
  <c r="AA17" i="51"/>
  <c r="AB17" i="51"/>
  <c r="AC25" i="23"/>
  <c r="AB25" i="23"/>
  <c r="AA9" i="51"/>
  <c r="AB9" i="51"/>
  <c r="AB24" i="51"/>
  <c r="AA24" i="51"/>
  <c r="AB12" i="23"/>
  <c r="AC12" i="23"/>
  <c r="AA11" i="51"/>
  <c r="AB11" i="51"/>
  <c r="AC19" i="23"/>
  <c r="AB19" i="23"/>
  <c r="AA18" i="51"/>
  <c r="AB18" i="51"/>
  <c r="AB14" i="23"/>
  <c r="AC14" i="23"/>
  <c r="AC21" i="23"/>
  <c r="AB21" i="23"/>
  <c r="AB13" i="23"/>
  <c r="AC13" i="23"/>
  <c r="J56" i="32" l="1"/>
  <c r="G46" i="24" l="1"/>
  <c r="F46" i="24"/>
  <c r="G45" i="25"/>
  <c r="F45" i="25"/>
  <c r="F56" i="32"/>
  <c r="G56" i="32"/>
  <c r="J46" i="24"/>
  <c r="J45" i="25"/>
  <c r="G59" i="21" l="1"/>
  <c r="F59" i="21"/>
  <c r="J59" i="21"/>
  <c r="G45" i="10" l="1"/>
  <c r="F45" i="10"/>
  <c r="G46" i="10"/>
  <c r="F46" i="10"/>
  <c r="J45" i="10"/>
  <c r="J46" i="10"/>
  <c r="C51" i="31" l="1"/>
  <c r="D76" i="31" l="1"/>
  <c r="C76" i="31"/>
  <c r="E176" i="31"/>
  <c r="D176" i="31"/>
  <c r="C176" i="31"/>
  <c r="E173" i="31"/>
  <c r="D173" i="31"/>
  <c r="C173" i="31"/>
  <c r="E170" i="31"/>
  <c r="D170" i="31"/>
  <c r="C170" i="31"/>
  <c r="E167" i="31"/>
  <c r="D167" i="31"/>
  <c r="C167" i="31"/>
  <c r="E164" i="31"/>
  <c r="D164" i="31"/>
  <c r="C164" i="31"/>
  <c r="E161" i="31"/>
  <c r="D161" i="31"/>
  <c r="C161" i="31"/>
  <c r="E158" i="31"/>
  <c r="D158" i="31"/>
  <c r="C158" i="31"/>
  <c r="E154" i="31"/>
  <c r="D154" i="31"/>
  <c r="C154" i="31"/>
  <c r="E150" i="31"/>
  <c r="E152" i="31" s="1"/>
  <c r="D150" i="31"/>
  <c r="D152" i="31" s="1"/>
  <c r="C150" i="31"/>
  <c r="C152" i="31" s="1"/>
  <c r="E147" i="31"/>
  <c r="D147" i="31"/>
  <c r="C147" i="31"/>
  <c r="E143" i="31"/>
  <c r="D143" i="31"/>
  <c r="C143" i="31"/>
  <c r="D91" i="31"/>
  <c r="D93" i="31" s="1"/>
  <c r="C91" i="31"/>
  <c r="C93" i="31" s="1"/>
  <c r="D79" i="31"/>
  <c r="D81" i="31" s="1"/>
  <c r="C79" i="31"/>
  <c r="C81" i="31" s="1"/>
  <c r="D75" i="31"/>
  <c r="C75" i="31"/>
  <c r="E51" i="31"/>
  <c r="D51" i="31"/>
  <c r="J16" i="5" l="1"/>
  <c r="J22" i="33"/>
  <c r="J19" i="33"/>
  <c r="J17" i="33"/>
  <c r="J16" i="33"/>
  <c r="J20" i="33"/>
  <c r="J33" i="1"/>
  <c r="D77" i="31"/>
  <c r="C77" i="31"/>
  <c r="J21" i="33"/>
  <c r="J18" i="33"/>
  <c r="F16" i="33"/>
  <c r="G16" i="33"/>
  <c r="F19" i="33"/>
  <c r="G19" i="33"/>
  <c r="F22" i="33"/>
  <c r="G22" i="33"/>
  <c r="F17" i="33"/>
  <c r="G17" i="33"/>
  <c r="F20" i="33"/>
  <c r="G20" i="33"/>
  <c r="F18" i="33"/>
  <c r="G18" i="33"/>
  <c r="G21" i="33"/>
  <c r="F21" i="33"/>
  <c r="J16" i="34"/>
  <c r="G13" i="5"/>
  <c r="F13" i="5"/>
  <c r="J10" i="5"/>
  <c r="J7" i="5"/>
  <c r="F17" i="5"/>
  <c r="G17" i="5"/>
  <c r="E91" i="31"/>
  <c r="E93" i="31" s="1"/>
  <c r="G33" i="1"/>
  <c r="F33" i="1"/>
  <c r="F11" i="5"/>
  <c r="G11" i="5"/>
  <c r="J14" i="5"/>
  <c r="J42" i="10"/>
  <c r="F42" i="10"/>
  <c r="G42" i="10"/>
  <c r="J29" i="1"/>
  <c r="F10" i="5"/>
  <c r="G10" i="5"/>
  <c r="J13" i="5"/>
  <c r="J17" i="5"/>
  <c r="J28" i="1"/>
  <c r="E76" i="31"/>
  <c r="F18" i="5"/>
  <c r="G18" i="5"/>
  <c r="G8" i="5"/>
  <c r="F8" i="5"/>
  <c r="J11" i="5"/>
  <c r="F16" i="34"/>
  <c r="G16" i="34"/>
  <c r="E75" i="31"/>
  <c r="G28" i="1"/>
  <c r="F28" i="1"/>
  <c r="G7" i="5"/>
  <c r="F7" i="5"/>
  <c r="G16" i="5"/>
  <c r="F16" i="5"/>
  <c r="J18" i="5"/>
  <c r="G14" i="5"/>
  <c r="F14" i="5"/>
  <c r="E79" i="31"/>
  <c r="E81" i="31" s="1"/>
  <c r="F29" i="1"/>
  <c r="G29" i="1"/>
  <c r="J8" i="5"/>
  <c r="E77" i="31" l="1"/>
  <c r="D135" i="31" l="1"/>
  <c r="C135" i="31" l="1"/>
  <c r="J50" i="1"/>
  <c r="G50" i="1" l="1"/>
  <c r="E135" i="31"/>
  <c r="F50" i="1"/>
  <c r="D127" i="31" l="1"/>
  <c r="D129" i="31" s="1"/>
  <c r="D131" i="31"/>
  <c r="D133" i="31" s="1"/>
  <c r="C131" i="31"/>
  <c r="C133" i="31" s="1"/>
  <c r="C127" i="31"/>
  <c r="C129" i="31" s="1"/>
  <c r="G46" i="1" l="1"/>
  <c r="F46" i="1"/>
  <c r="G45" i="1"/>
  <c r="E131" i="31"/>
  <c r="E133" i="31" s="1"/>
  <c r="F45" i="1"/>
  <c r="G43" i="16" l="1"/>
  <c r="F43" i="16"/>
  <c r="E127" i="31"/>
  <c r="E129" i="31" s="1"/>
  <c r="F44" i="1"/>
  <c r="G44" i="1"/>
  <c r="F61" i="16"/>
  <c r="G61" i="16"/>
  <c r="F44" i="16"/>
  <c r="G44" i="16"/>
  <c r="G45" i="16"/>
  <c r="F45" i="16"/>
  <c r="F49" i="1" l="1"/>
  <c r="G49" i="1"/>
  <c r="G48" i="1"/>
  <c r="F48" i="1"/>
  <c r="J44" i="1" l="1"/>
  <c r="J48" i="1"/>
  <c r="J49" i="1"/>
  <c r="J46" i="1"/>
  <c r="J45" i="1"/>
  <c r="G28" i="15" l="1"/>
  <c r="F28" i="15"/>
  <c r="F27" i="15"/>
  <c r="G27" i="15"/>
  <c r="G29" i="15"/>
  <c r="F29" i="15"/>
  <c r="F43" i="50" l="1"/>
  <c r="G43" i="50"/>
  <c r="F44" i="50"/>
  <c r="G44" i="50"/>
  <c r="G61" i="50"/>
  <c r="F61" i="50"/>
  <c r="G45" i="50"/>
  <c r="F45" i="50"/>
  <c r="E107" i="31" l="1"/>
  <c r="E109" i="31" s="1"/>
  <c r="D103" i="31" l="1"/>
  <c r="D105" i="31" s="1"/>
  <c r="D95" i="31" l="1"/>
  <c r="D97" i="31" s="1"/>
  <c r="D87" i="31"/>
  <c r="D89" i="31" s="1"/>
  <c r="D107" i="31"/>
  <c r="D109" i="31" s="1"/>
  <c r="D99" i="31"/>
  <c r="D101" i="31" s="1"/>
  <c r="D111" i="31"/>
  <c r="D113" i="31" s="1"/>
  <c r="F36" i="1" l="1"/>
  <c r="E103" i="31"/>
  <c r="E105" i="31" s="1"/>
  <c r="F37" i="1" l="1"/>
  <c r="F42" i="1" l="1"/>
  <c r="E99" i="31"/>
  <c r="E101" i="31" s="1"/>
  <c r="F35" i="1"/>
  <c r="F34" i="1"/>
  <c r="E95" i="31"/>
  <c r="E97" i="31" s="1"/>
  <c r="F32" i="1"/>
  <c r="E87" i="31"/>
  <c r="E89" i="31" s="1"/>
  <c r="F41" i="1" l="1"/>
  <c r="E111" i="31"/>
  <c r="E113" i="31" s="1"/>
  <c r="C107" i="31" l="1"/>
  <c r="C109" i="31" s="1"/>
  <c r="C103" i="31" l="1"/>
  <c r="C105" i="31" s="1"/>
  <c r="G36" i="1"/>
  <c r="J36" i="1"/>
  <c r="J42" i="1"/>
  <c r="J41" i="1"/>
  <c r="G41" i="1"/>
  <c r="G42" i="1"/>
  <c r="C111" i="31" l="1"/>
  <c r="C113" i="31" s="1"/>
  <c r="C87" i="31"/>
  <c r="C89" i="31" s="1"/>
  <c r="G32" i="1"/>
  <c r="C99" i="31"/>
  <c r="C101" i="31" s="1"/>
  <c r="G35" i="1"/>
  <c r="J35" i="1"/>
  <c r="J32" i="1"/>
  <c r="J34" i="1"/>
  <c r="G37" i="1"/>
  <c r="C95" i="31" l="1"/>
  <c r="C97" i="31" s="1"/>
  <c r="G34" i="1"/>
  <c r="J37" i="1"/>
  <c r="E159" i="31" l="1"/>
  <c r="C159" i="31"/>
  <c r="J47" i="24" l="1"/>
  <c r="G47" i="24"/>
  <c r="J48" i="24"/>
  <c r="G52" i="24"/>
  <c r="G50" i="24"/>
  <c r="G53" i="24"/>
  <c r="G49" i="24"/>
  <c r="G48" i="24"/>
  <c r="G51" i="24"/>
  <c r="F53" i="24" l="1"/>
  <c r="F52" i="24"/>
  <c r="J57" i="32"/>
  <c r="J55" i="32" l="1"/>
  <c r="G51" i="25"/>
  <c r="F51" i="25"/>
  <c r="F57" i="32"/>
  <c r="G57" i="32"/>
  <c r="F50" i="25"/>
  <c r="G50" i="25"/>
  <c r="D155" i="31"/>
  <c r="D156" i="31" s="1"/>
  <c r="D159" i="31"/>
  <c r="C155" i="31"/>
  <c r="C156" i="31" s="1"/>
  <c r="E155" i="31"/>
  <c r="E156" i="31" s="1"/>
  <c r="J46" i="25" l="1"/>
  <c r="G55" i="32"/>
  <c r="F55" i="32"/>
  <c r="F48" i="25"/>
  <c r="F49" i="25"/>
  <c r="F51" i="24"/>
  <c r="F50" i="24"/>
  <c r="F49" i="24"/>
  <c r="F48" i="24"/>
  <c r="F47" i="24"/>
  <c r="J54" i="32" l="1"/>
  <c r="G54" i="32"/>
  <c r="F54" i="32"/>
  <c r="F46" i="25" l="1"/>
  <c r="G46" i="25"/>
  <c r="F47" i="25"/>
  <c r="G47" i="25" l="1"/>
  <c r="G49" i="25"/>
  <c r="G48" i="25"/>
  <c r="E43" i="31" l="1"/>
  <c r="E45" i="31" s="1"/>
  <c r="E35" i="31"/>
  <c r="E37" i="31" s="1"/>
  <c r="E15" i="31" l="1"/>
  <c r="E17" i="31" s="1"/>
  <c r="E27" i="31"/>
  <c r="E29" i="31" s="1"/>
  <c r="E19" i="31"/>
  <c r="E21" i="31" s="1"/>
  <c r="E3" i="31"/>
  <c r="E5" i="31" s="1"/>
  <c r="E7" i="31"/>
  <c r="E9" i="31" s="1"/>
  <c r="E31" i="31" l="1"/>
  <c r="E33" i="31" s="1"/>
  <c r="E39" i="31"/>
  <c r="E41" i="31" s="1"/>
  <c r="E11" i="31" l="1"/>
  <c r="E13" i="31" s="1"/>
  <c r="D35" i="31" l="1"/>
  <c r="D37" i="31" s="1"/>
  <c r="E20" i="7"/>
  <c r="E21" i="7" s="1"/>
  <c r="E55" i="31" l="1"/>
  <c r="E57" i="31" s="1"/>
  <c r="D3" i="31"/>
  <c r="D5" i="31" s="1"/>
  <c r="E59" i="31"/>
  <c r="D59" i="31"/>
  <c r="D61" i="31" s="1"/>
  <c r="D7" i="31"/>
  <c r="D9" i="31" s="1"/>
  <c r="D43" i="31"/>
  <c r="D45" i="31" s="1"/>
  <c r="D55" i="31"/>
  <c r="D57" i="31" s="1"/>
  <c r="D15" i="31" l="1"/>
  <c r="D17" i="31" s="1"/>
  <c r="D19" i="31"/>
  <c r="D21" i="31" s="1"/>
  <c r="D27" i="31"/>
  <c r="D29" i="31" s="1"/>
  <c r="D39" i="31" l="1"/>
  <c r="D41" i="31" s="1"/>
  <c r="D31" i="31" l="1"/>
  <c r="D33" i="31" s="1"/>
  <c r="F11" i="44"/>
  <c r="F13" i="44"/>
  <c r="F20" i="44"/>
  <c r="F21" i="44"/>
  <c r="E18" i="7" l="1"/>
  <c r="E19" i="7" s="1"/>
  <c r="F30" i="1" l="1"/>
  <c r="E71" i="31" l="1"/>
  <c r="E73" i="31" s="1"/>
  <c r="E67" i="31"/>
  <c r="E69" i="31" s="1"/>
  <c r="F7" i="33" l="1"/>
  <c r="F41" i="10" l="1"/>
  <c r="F24" i="10" l="1"/>
  <c r="F22" i="10"/>
  <c r="F23" i="10"/>
  <c r="F44" i="10" l="1"/>
  <c r="F43" i="10"/>
  <c r="D11" i="31"/>
  <c r="D13" i="31" s="1"/>
  <c r="D67" i="31" l="1"/>
  <c r="D69" i="31" s="1"/>
  <c r="F26" i="1"/>
  <c r="D71" i="31"/>
  <c r="D73" i="31" s="1"/>
  <c r="F27" i="1"/>
  <c r="D20" i="7" l="1"/>
  <c r="D21" i="7" s="1"/>
  <c r="C35" i="31" l="1"/>
  <c r="C37" i="31" s="1"/>
  <c r="E60" i="31"/>
  <c r="E61" i="31" s="1"/>
  <c r="C43" i="31"/>
  <c r="C45" i="31" s="1"/>
  <c r="C27" i="31" l="1"/>
  <c r="C29" i="31" s="1"/>
  <c r="C15" i="31"/>
  <c r="C17" i="31" s="1"/>
  <c r="C3" i="31"/>
  <c r="C5" i="31" s="1"/>
  <c r="C59" i="31"/>
  <c r="C61" i="31" s="1"/>
  <c r="C19" i="31"/>
  <c r="C21" i="31" s="1"/>
  <c r="C55" i="31" l="1"/>
  <c r="C57" i="31" s="1"/>
  <c r="G24" i="10"/>
  <c r="G13" i="44"/>
  <c r="C7" i="31"/>
  <c r="C9" i="31" s="1"/>
  <c r="G11" i="44"/>
  <c r="J7" i="33" l="1"/>
  <c r="G7" i="33"/>
  <c r="C11" i="31"/>
  <c r="C13" i="31" s="1"/>
  <c r="G20" i="44"/>
  <c r="D18" i="7" l="1"/>
  <c r="D19" i="7" s="1"/>
  <c r="C31" i="31"/>
  <c r="C33" i="31" s="1"/>
  <c r="G21" i="44"/>
  <c r="C39" i="31"/>
  <c r="C41" i="31" s="1"/>
  <c r="G41" i="10" l="1"/>
  <c r="G23" i="10" l="1"/>
  <c r="G30" i="1"/>
  <c r="J30" i="1"/>
  <c r="C67" i="31" l="1"/>
  <c r="C69" i="31" s="1"/>
  <c r="G26" i="1"/>
  <c r="G22" i="10"/>
  <c r="G44" i="10" l="1"/>
  <c r="G43" i="10"/>
  <c r="J41" i="10"/>
  <c r="C71" i="31" l="1"/>
  <c r="C73" i="31" s="1"/>
  <c r="G27" i="1"/>
  <c r="J22" i="10"/>
  <c r="J23" i="10"/>
  <c r="J24" i="10"/>
  <c r="J27" i="1" l="1"/>
  <c r="J44" i="10"/>
  <c r="J43" i="10"/>
  <c r="J26" i="1"/>
  <c r="C52" i="31" l="1"/>
  <c r="C53" i="31" s="1"/>
  <c r="D52" i="31"/>
  <c r="D53" i="31" s="1"/>
  <c r="E52" i="31"/>
  <c r="E53" i="31" s="1"/>
  <c r="J8" i="45" l="1"/>
  <c r="F8" i="45"/>
  <c r="G8" i="45"/>
  <c r="G12" i="44" l="1"/>
  <c r="F12" i="44"/>
</calcChain>
</file>

<file path=xl/sharedStrings.xml><?xml version="1.0" encoding="utf-8"?>
<sst xmlns="http://schemas.openxmlformats.org/spreadsheetml/2006/main" count="2061" uniqueCount="900">
  <si>
    <t>Índice</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</si>
  <si>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</si>
  <si>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</si>
  <si>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</si>
  <si>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</si>
  <si>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</si>
  <si>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</si>
  <si>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</si>
  <si>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</si>
  <si>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</si>
  <si>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</si>
  <si>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</si>
  <si>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</si>
  <si>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</si>
  <si>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</si>
  <si>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</si>
  <si>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</si>
  <si>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</si>
  <si>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</si>
  <si>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</si>
  <si>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</si>
  <si>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</si>
  <si>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</si>
  <si>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</si>
  <si>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</si>
  <si>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</si>
  <si>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</si>
  <si>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</si>
  <si>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</si>
  <si>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</si>
  <si>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</si>
  <si>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</si>
  <si>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</si>
  <si>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</si>
  <si>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</si>
  <si>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</si>
  <si>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</si>
  <si>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</si>
  <si>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</si>
  <si>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</si>
  <si>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t>Subsidiaria</t>
  </si>
  <si>
    <t>2T24</t>
  </si>
  <si>
    <t>Mibanco</t>
  </si>
  <si>
    <t>Trimestre</t>
  </si>
  <si>
    <t>Variación %</t>
  </si>
  <si>
    <t xml:space="preserve">Acumulado a </t>
  </si>
  <si>
    <t>TaT</t>
  </si>
  <si>
    <t>AaA</t>
  </si>
  <si>
    <t>Usuarios</t>
  </si>
  <si>
    <t>Usuarios (millones)</t>
  </si>
  <si>
    <t># Transacciones (millones)</t>
  </si>
  <si>
    <t>Experiencia</t>
  </si>
  <si>
    <t>Drivers Monetización</t>
  </si>
  <si>
    <t>Pagos</t>
  </si>
  <si>
    <t># de Transacciones de Pago de Servicios (millones)</t>
  </si>
  <si>
    <t>Financiero</t>
  </si>
  <si>
    <t># Desembolsos de Créditos (miles)</t>
  </si>
  <si>
    <t>Ingreso neto por intereses</t>
  </si>
  <si>
    <t>Ingresos Totales</t>
  </si>
  <si>
    <t>Gastos Totales</t>
  </si>
  <si>
    <t>(1) Cifras de gestión.</t>
  </si>
  <si>
    <t xml:space="preserve">Credicorp Ltd. </t>
  </si>
  <si>
    <t>Acumulado a</t>
  </si>
  <si>
    <t>S/000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</si>
  <si>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</si>
  <si>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</si>
  <si>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</si>
  <si>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</si>
  <si>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</si>
  <si>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</si>
  <si>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Impuesto a la renta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</si>
  <si>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</si>
  <si>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</si>
  <si>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</si>
  <si>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</si>
  <si>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</si>
  <si>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</si>
  <si>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</si>
  <si>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</si>
  <si>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</si>
  <si>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</si>
  <si>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</si>
  <si>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</si>
  <si>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</si>
  <si>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</si>
  <si>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</si>
  <si>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</si>
  <si>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</si>
  <si>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</si>
  <si>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</si>
  <si>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</si>
  <si>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</si>
  <si>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</si>
  <si>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</si>
  <si>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</si>
  <si>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</si>
  <si>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</si>
  <si>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</si>
  <si>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</si>
  <si>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</si>
  <si>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</si>
  <si>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</si>
  <si>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</si>
  <si>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</si>
  <si>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</si>
  <si>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</si>
  <si>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</si>
  <si>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</si>
  <si>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</si>
  <si>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</si>
  <si>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</si>
  <si>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</si>
  <si>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</si>
  <si>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</si>
  <si>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</si>
  <si>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</si>
  <si>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</si>
  <si>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</si>
  <si>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</si>
  <si>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</si>
  <si>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 Prima</t>
  </si>
  <si>
    <t xml:space="preserve"> Credicorp Capital </t>
  </si>
  <si>
    <t xml:space="preserve"> Atlantic Security Bank </t>
  </si>
  <si>
    <t>Credicorp</t>
  </si>
  <si>
    <t>Saldo a</t>
  </si>
  <si>
    <t>Variación Volumen</t>
  </si>
  <si>
    <t>BCP Individual</t>
  </si>
  <si>
    <t>Banca Mayorista</t>
  </si>
  <si>
    <t xml:space="preserve">   Corporativa</t>
  </si>
  <si>
    <t xml:space="preserve">   Empresa</t>
  </si>
  <si>
    <t xml:space="preserve">   Negocios</t>
  </si>
  <si>
    <t xml:space="preserve">   Pyme </t>
  </si>
  <si>
    <t xml:space="preserve">   Hipotecario</t>
  </si>
  <si>
    <t xml:space="preserve">   Consumo</t>
  </si>
  <si>
    <t xml:space="preserve">   Tarjeta de Crédito</t>
  </si>
  <si>
    <t>Mibanco Colombia</t>
  </si>
  <si>
    <t>Bolivia</t>
  </si>
  <si>
    <t>Mayor contracción en volúmenes</t>
  </si>
  <si>
    <t>Mayor crecimiento en volúmenes</t>
  </si>
  <si>
    <t>Total</t>
  </si>
  <si>
    <t>ASB</t>
  </si>
  <si>
    <t>Calidad de Cartera y Ratios de Morosidad</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</si>
  <si>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</si>
  <si>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</si>
  <si>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</si>
  <si>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</si>
  <si>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</si>
  <si>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</si>
  <si>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</si>
  <si>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</si>
  <si>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</si>
  <si>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</si>
  <si>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</si>
  <si>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</si>
  <si>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</si>
  <si>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</si>
  <si>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</si>
  <si>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</si>
  <si>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</si>
  <si>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</si>
  <si>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</si>
  <si>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</si>
  <si>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</si>
  <si>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</si>
  <si>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</si>
  <si>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</si>
  <si>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</si>
  <si>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</si>
  <si>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</si>
  <si>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Total Fondeo</t>
  </si>
  <si>
    <t>Costo de Fondeo</t>
  </si>
  <si>
    <t>Change %</t>
  </si>
  <si>
    <t xml:space="preserve">Ingreso neto por intereses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</si>
  <si>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</si>
  <si>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</si>
  <si>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</si>
  <si>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</si>
  <si>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</si>
  <si>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</si>
  <si>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</si>
  <si>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</si>
  <si>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</si>
  <si>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</si>
  <si>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</si>
  <si>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</si>
  <si>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Activos promedio que generan intereses</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</si>
  <si>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</si>
  <si>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</si>
  <si>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</si>
  <si>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</si>
  <si>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</si>
  <si>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</si>
  <si>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</si>
  <si>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</si>
  <si>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</si>
  <si>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</si>
  <si>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</si>
  <si>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</si>
  <si>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Ingresos por Intereses / AGI</t>
  </si>
  <si>
    <t>S/ millones</t>
  </si>
  <si>
    <t>Balance</t>
  </si>
  <si>
    <t>Ingresos</t>
  </si>
  <si>
    <t>Promedio</t>
  </si>
  <si>
    <t>Implícitas</t>
  </si>
  <si>
    <t>Disponible y equivalentes</t>
  </si>
  <si>
    <t>Otros AGI</t>
  </si>
  <si>
    <t>Inversiones</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</si>
  <si>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</si>
  <si>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</si>
  <si>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</si>
  <si>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</si>
  <si>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</si>
  <si>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</si>
  <si>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</si>
  <si>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</si>
  <si>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</si>
  <si>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</si>
  <si>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</si>
  <si>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</si>
  <si>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</si>
  <si>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</si>
  <si>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Provisión Bruta de Pérdida Crediticia para Cartera de Colocaciones</t>
  </si>
  <si>
    <t>Recupero de Castigos</t>
  </si>
  <si>
    <t>Provisión de Pérdida Crediticia para Cartera de Colocaciones, Neta de Recuperos</t>
  </si>
  <si>
    <r>
      <t>Costo del riesgo</t>
    </r>
    <r>
      <rPr>
        <vertAlign val="superscript"/>
        <sz val="10"/>
        <color theme="1"/>
        <rFont val="Calibri"/>
        <family val="2"/>
        <scheme val="minor"/>
      </rPr>
      <t xml:space="preserve"> (1)</t>
    </r>
  </si>
  <si>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</si>
  <si>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</si>
  <si>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</si>
  <si>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</si>
  <si>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</si>
  <si>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</si>
  <si>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</si>
  <si>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</si>
  <si>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</si>
  <si>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</si>
  <si>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</si>
  <si>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</si>
  <si>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</si>
  <si>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</si>
  <si>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</si>
  <si>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</si>
  <si>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Ingreso neto por comisiones</t>
  </si>
  <si>
    <t>Ganancia neta en operaciones de cambio</t>
  </si>
  <si>
    <t>Total Otros Ingresos Ordinarios</t>
  </si>
  <si>
    <t>BCP Bolivia</t>
  </si>
  <si>
    <t xml:space="preserve">Pacífico </t>
  </si>
  <si>
    <t>Prima</t>
  </si>
  <si>
    <t>Credicorp Capital</t>
  </si>
  <si>
    <t>Total Otros Ingresos Core</t>
  </si>
  <si>
    <t>Comisiones BCP Individual</t>
  </si>
  <si>
    <t>Carta Fianza</t>
  </si>
  <si>
    <t>Seguros</t>
  </si>
  <si>
    <t>Gestión de Patrimonios y Fincorp.</t>
  </si>
  <si>
    <t>(*) Cifras de gestión</t>
  </si>
  <si>
    <t>Ganancia (Pérdida) neta en valores</t>
  </si>
  <si>
    <t xml:space="preserve">Ganancia (Pérdida) neta por diferencia en cambio </t>
  </si>
  <si>
    <t>Otros ingresos no operativos</t>
  </si>
  <si>
    <t>Total Otros Ingresos No Ordinarios</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</si>
  <si>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</si>
  <si>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</si>
  <si>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</si>
  <si>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</si>
  <si>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</si>
  <si>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</si>
  <si>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</si>
  <si>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</si>
  <si>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</si>
  <si>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</si>
  <si>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r>
      <t>Depreciación y amortización</t>
    </r>
    <r>
      <rPr>
        <vertAlign val="superscript"/>
        <sz val="10"/>
        <rFont val="Calibri"/>
        <family val="2"/>
        <scheme val="minor"/>
      </rPr>
      <t xml:space="preserve"> </t>
    </r>
  </si>
  <si>
    <t>Asociación en participación</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</si>
  <si>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</si>
  <si>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</si>
  <si>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</si>
  <si>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</si>
  <si>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</si>
  <si>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</si>
  <si>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</si>
  <si>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</si>
  <si>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</si>
  <si>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</si>
  <si>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</si>
  <si>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</si>
  <si>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</si>
  <si>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</si>
  <si>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</si>
  <si>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</si>
  <si>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 variación</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</si>
  <si>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</si>
  <si>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</si>
  <si>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</si>
  <si>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</si>
  <si>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</si>
  <si>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 xml:space="preserve">(3) Gastos operativos / Ingresos operativos (bajo normas de IFRS 17)									</t>
  </si>
  <si>
    <t>Mibanco Perú</t>
  </si>
  <si>
    <t>Pacífico</t>
  </si>
  <si>
    <t>Prima AFP</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</si>
  <si>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</si>
  <si>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</si>
  <si>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</si>
  <si>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</si>
  <si>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</si>
  <si>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</si>
  <si>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</si>
  <si>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</si>
  <si>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</si>
  <si>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</si>
  <si>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</si>
  <si>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</si>
  <si>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</si>
  <si>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</si>
  <si>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</si>
  <si>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</si>
  <si>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</si>
  <si>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</si>
  <si>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</si>
  <si>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</si>
  <si>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</si>
  <si>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</si>
  <si>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</si>
  <si>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</si>
  <si>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</si>
  <si>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</si>
  <si>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</si>
  <si>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</si>
  <si>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</si>
  <si>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</si>
  <si>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</si>
  <si>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</si>
  <si>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</si>
  <si>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</si>
  <si>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</si>
  <si>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</si>
  <si>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</si>
  <si>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</si>
  <si>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</si>
  <si>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</si>
  <si>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</si>
  <si>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</si>
  <si>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</si>
  <si>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</si>
  <si>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</si>
  <si>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</si>
  <si>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</si>
  <si>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</si>
  <si>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</si>
  <si>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</si>
  <si>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</si>
  <si>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</si>
  <si>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</si>
  <si>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</si>
  <si>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</si>
  <si>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</si>
  <si>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</si>
  <si>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</si>
  <si>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</si>
  <si>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</si>
  <si>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</si>
  <si>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</si>
  <si>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</si>
  <si>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</si>
  <si>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</si>
  <si>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</si>
  <si>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</si>
  <si>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</si>
  <si>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</si>
  <si>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</si>
  <si>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</si>
  <si>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(US$ Millones)</t>
  </si>
  <si>
    <t>PBI Real (var. % a/a)</t>
  </si>
  <si>
    <t>PBI per cápita (US$)</t>
  </si>
  <si>
    <t>Demanda Interna (var. % a/a)</t>
  </si>
  <si>
    <t>Inversión Bruta Fija (% del PBI)</t>
  </si>
  <si>
    <r>
      <t xml:space="preserve">Crédito del sistema financiero sin Reactiva (var. % a/a) </t>
    </r>
    <r>
      <rPr>
        <vertAlign val="superscript"/>
        <sz val="10"/>
        <rFont val="Calibri"/>
        <family val="2"/>
        <scheme val="minor"/>
      </rPr>
      <t>(1)</t>
    </r>
  </si>
  <si>
    <r>
      <t xml:space="preserve">Inflación, fin de periodo </t>
    </r>
    <r>
      <rPr>
        <vertAlign val="superscript"/>
        <sz val="10"/>
        <rFont val="Calibri"/>
        <family val="2"/>
        <scheme val="minor"/>
      </rPr>
      <t>(2)</t>
    </r>
  </si>
  <si>
    <t>Tasa de Referencia, fin de periodo</t>
  </si>
  <si>
    <t>Tipo de Cambio, fin de periodo</t>
  </si>
  <si>
    <t>Balance Fiscal (% del PBI)</t>
  </si>
  <si>
    <t>Deuda Pública (% del PBI)</t>
  </si>
  <si>
    <t>Balanza Comercial (US$ Millones)</t>
  </si>
  <si>
    <t>(% del PBI)</t>
  </si>
  <si>
    <t>Exportaciones</t>
  </si>
  <si>
    <t>Importaciones</t>
  </si>
  <si>
    <t>Balanza en Cuenta Corriente (% del PBI)</t>
  </si>
  <si>
    <t>Reservas Internacionales Netas (US$ Millones)</t>
  </si>
  <si>
    <t>(Meses de Importaciones)</t>
  </si>
  <si>
    <t>Fuente: INEI, BCRP y SBS.</t>
  </si>
  <si>
    <t>(2) Rango Meta de Inflación: 1% - 3%</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</si>
  <si>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</si>
  <si>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</si>
  <si>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</si>
  <si>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</si>
  <si>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</si>
  <si>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</si>
  <si>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</si>
  <si>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</si>
  <si>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</si>
  <si>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</si>
  <si>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</si>
  <si>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</si>
  <si>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</si>
  <si>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</si>
  <si>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</si>
  <si>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</si>
  <si>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</si>
  <si>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</si>
  <si>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</si>
  <si>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</si>
  <si>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</si>
  <si>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</si>
  <si>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</si>
  <si>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</si>
  <si>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</si>
  <si>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</si>
  <si>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</si>
  <si>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</si>
  <si>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</si>
  <si>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</si>
  <si>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</si>
  <si>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</si>
  <si>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</si>
  <si>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</si>
  <si>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</si>
  <si>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</si>
  <si>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</si>
  <si>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</si>
  <si>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</si>
  <si>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</si>
  <si>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</si>
  <si>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</si>
  <si>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</si>
  <si>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</si>
  <si>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</si>
  <si>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</si>
  <si>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</si>
  <si>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</si>
  <si>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</si>
  <si>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</si>
  <si>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</si>
  <si>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</si>
  <si>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</si>
  <si>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</si>
  <si>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</si>
  <si>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</si>
  <si>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</si>
  <si>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</si>
  <si>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</si>
  <si>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</si>
  <si>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</si>
  <si>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</si>
  <si>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</si>
  <si>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</si>
  <si>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</si>
  <si>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</si>
  <si>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</si>
  <si>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</si>
  <si>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</si>
  <si>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</si>
  <si>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</si>
  <si>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</si>
  <si>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</si>
  <si>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</si>
  <si>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</si>
  <si>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</si>
  <si>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</si>
  <si>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</si>
  <si>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</si>
  <si>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</si>
  <si>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</si>
  <si>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Otros activos</t>
  </si>
  <si>
    <t>Total Activo</t>
  </si>
  <si>
    <t>PASIVOS Y PATRIMONIO</t>
  </si>
  <si>
    <t>Deudas a bancos, corresponsales y otras entidades</t>
  </si>
  <si>
    <t>Bonos y notas emitidas</t>
  </si>
  <si>
    <t xml:space="preserve">Otros pasivos </t>
  </si>
  <si>
    <t>Patrimonio neto</t>
  </si>
  <si>
    <t>Ganancias y pérdidas no realizadas</t>
  </si>
  <si>
    <t>Resultados acumulados</t>
  </si>
  <si>
    <t>Ingresos por intereses y similares</t>
  </si>
  <si>
    <t>Gastos por intereses y similares</t>
  </si>
  <si>
    <t>Otros, neto</t>
  </si>
  <si>
    <t>Back to index</t>
  </si>
  <si>
    <t>Banco de Crédito del Perú
Estado Consolidado de Situación Financiera
(S/ miles, NIIF)</t>
  </si>
  <si>
    <t>Banco de Crédito del Perú
Estado Consolidado de Resultados
(S/ miles, NIIF)</t>
  </si>
  <si>
    <t>Banco de Crédito del Perú y Subsidiarias
Ratios Seleccionados</t>
  </si>
  <si>
    <t xml:space="preserve">Ingreso neto por comisiones </t>
  </si>
  <si>
    <t>Ganancia netas en operaciones de cambio</t>
  </si>
  <si>
    <t>Menos - provisión netas para colocaciones</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</si>
  <si>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</si>
  <si>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</si>
  <si>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</si>
  <si>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</si>
  <si>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</si>
  <si>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</si>
  <si>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</si>
  <si>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</si>
  <si>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</si>
  <si>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</si>
  <si>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</si>
  <si>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</si>
  <si>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</si>
  <si>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</si>
  <si>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</si>
  <si>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</si>
  <si>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</si>
  <si>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</si>
  <si>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</si>
  <si>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</si>
  <si>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</si>
  <si>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</si>
  <si>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</si>
  <si>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</si>
  <si>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</si>
  <si>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</si>
  <si>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</si>
  <si>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</si>
  <si>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</si>
  <si>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</si>
  <si>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</si>
  <si>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</si>
  <si>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</si>
  <si>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</si>
  <si>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</si>
  <si>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</si>
  <si>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</si>
  <si>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</si>
  <si>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</si>
  <si>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</si>
  <si>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</si>
  <si>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</si>
  <si>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</si>
  <si>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</si>
  <si>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</si>
  <si>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</si>
  <si>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</si>
  <si>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</si>
  <si>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</si>
  <si>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</si>
  <si>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</si>
  <si>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</si>
  <si>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</si>
  <si>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</si>
  <si>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</si>
  <si>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</si>
  <si>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</si>
  <si>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</si>
  <si>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</si>
  <si>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</si>
  <si>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</si>
  <si>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</si>
  <si>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</si>
  <si>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</si>
  <si>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</si>
  <si>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</si>
  <si>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</si>
  <si>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</si>
  <si>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</si>
  <si>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</si>
  <si>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</si>
  <si>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</si>
  <si>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</si>
  <si>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</si>
  <si>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</si>
  <si>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</si>
  <si>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</si>
  <si>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</si>
  <si>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</si>
  <si>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</si>
  <si>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</si>
  <si>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</si>
  <si>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</si>
  <si>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</si>
  <si>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</si>
  <si>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</si>
  <si>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</si>
  <si>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</si>
  <si>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</si>
  <si>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</si>
  <si>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</si>
  <si>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</si>
  <si>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</si>
  <si>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</si>
  <si>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</si>
  <si>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</si>
  <si>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</si>
  <si>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</si>
  <si>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</si>
  <si>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</si>
  <si>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Ganancia por diferencia en cambio</t>
  </si>
  <si>
    <t>Ganancia en valores y asociadas</t>
  </si>
  <si>
    <t>Otros Ingresos no operativos</t>
  </si>
  <si>
    <t xml:space="preserve">Otros ingresos </t>
  </si>
  <si>
    <t>Gstos operativos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</si>
  <si>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</si>
  <si>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</si>
  <si>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</si>
  <si>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</si>
  <si>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</si>
  <si>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</si>
  <si>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</si>
  <si>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</si>
  <si>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</si>
  <si>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</si>
  <si>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</si>
  <si>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</si>
  <si>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</si>
  <si>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</si>
  <si>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</si>
  <si>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</si>
  <si>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Participación neta de los ingresos por inversiones en 
subsidiarias y asociadas</t>
  </si>
  <si>
    <t>Ganancia neta sobre activos financieros a valor razonable 
con cambios en resultados</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</si>
  <si>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</si>
  <si>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</si>
  <si>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</si>
  <si>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</si>
  <si>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</si>
  <si>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</si>
  <si>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</si>
  <si>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</si>
  <si>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</si>
  <si>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</si>
  <si>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</si>
  <si>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</si>
  <si>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</si>
  <si>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</si>
  <si>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</si>
  <si>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</si>
  <si>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</si>
  <si>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</si>
  <si>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</si>
  <si>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 xml:space="preserve">ROAE </t>
    </r>
    <r>
      <rPr>
        <vertAlign val="superscript"/>
        <sz val="10"/>
        <rFont val="Calibri"/>
        <family val="2"/>
      </rPr>
      <t>(1)(2)</t>
    </r>
  </si>
  <si>
    <r>
      <t xml:space="preserve">Margen neto por intereses </t>
    </r>
    <r>
      <rPr>
        <vertAlign val="superscript"/>
        <sz val="10"/>
        <rFont val="Calibri"/>
        <family val="2"/>
      </rPr>
      <t>(1)(2)</t>
    </r>
  </si>
  <si>
    <r>
      <t xml:space="preserve">Margen neto por intereses ajustado por riesgo </t>
    </r>
    <r>
      <rPr>
        <vertAlign val="superscript"/>
        <sz val="10"/>
        <rFont val="Calibri"/>
        <family val="2"/>
      </rPr>
      <t>(1)(2)</t>
    </r>
  </si>
  <si>
    <r>
      <t xml:space="preserve">Costo de fondeo </t>
    </r>
    <r>
      <rPr>
        <vertAlign val="superscript"/>
        <sz val="10"/>
        <rFont val="Calibri"/>
        <family val="2"/>
      </rPr>
      <t>(1)(2)(3)</t>
    </r>
  </si>
  <si>
    <r>
      <t xml:space="preserve">Costo del riesgo </t>
    </r>
    <r>
      <rPr>
        <vertAlign val="superscript"/>
        <sz val="10"/>
        <rFont val="Calibri"/>
        <family val="2"/>
      </rPr>
      <t>(4)</t>
    </r>
  </si>
  <si>
    <r>
      <t xml:space="preserve">Gastos operativos / ingresos totales </t>
    </r>
    <r>
      <rPr>
        <vertAlign val="superscript"/>
        <sz val="10"/>
        <rFont val="Calibri"/>
        <family val="2"/>
      </rPr>
      <t>(5)</t>
    </r>
  </si>
  <si>
    <r>
      <t xml:space="preserve">Gastos operativos / activo promedio </t>
    </r>
    <r>
      <rPr>
        <vertAlign val="superscript"/>
        <sz val="10"/>
        <rFont val="Calibri"/>
        <family val="2"/>
      </rPr>
      <t>(1)(2)(5)</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</si>
  <si>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</si>
  <si>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</si>
  <si>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</si>
  <si>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</si>
  <si>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</si>
  <si>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</si>
  <si>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r>
      <t xml:space="preserve">Principales resultados financieros de Yape </t>
    </r>
    <r>
      <rPr>
        <b/>
        <vertAlign val="superscript"/>
        <sz val="10"/>
        <color rgb="FF000000"/>
        <rFont val="Calibri"/>
        <family val="2"/>
        <scheme val="minor"/>
      </rPr>
      <t>(1)</t>
    </r>
  </si>
  <si>
    <t>Resultados por servicios médicos</t>
  </si>
  <si>
    <t>Total resultados por servicios médicos</t>
  </si>
  <si>
    <t xml:space="preserve">Venta de servicios médicos </t>
  </si>
  <si>
    <t>Costo de ventas de servicios médicos</t>
  </si>
  <si>
    <t xml:space="preserve">Costo de ventas de servicios médicos </t>
  </si>
  <si>
    <t>Indicador​</t>
  </si>
  <si>
    <t>Empresa​</t>
  </si>
  <si>
    <t>Und.</t>
  </si>
  <si>
    <t>Inclusión</t>
  </si>
  <si>
    <t>BCP Perú y Yape</t>
  </si>
  <si>
    <t>Millones</t>
  </si>
  <si>
    <t>Clientes incluidos​ a través de seguros inclusivos</t>
  </si>
  <si>
    <t>Finanzas para el Futuro</t>
  </si>
  <si>
    <t>S/ Millones</t>
  </si>
  <si>
    <t>BCP Perú</t>
  </si>
  <si>
    <t>$ Millones</t>
  </si>
  <si>
    <t>Banca Personas y Peq. Negocios</t>
  </si>
  <si>
    <t>Intereses y gastos similares (excluyendo Gastos financieros de la actividad de seguros, neto)</t>
  </si>
  <si>
    <r>
      <t xml:space="preserve">Participación de ingresos ajustada por riesgo del portafolio de innovación </t>
    </r>
    <r>
      <rPr>
        <vertAlign val="superscript"/>
        <sz val="10"/>
        <color rgb="FF000000"/>
        <rFont val="Calibri"/>
        <family val="2"/>
        <scheme val="minor"/>
      </rPr>
      <t>(2)</t>
    </r>
  </si>
  <si>
    <r>
      <t xml:space="preserve">Transacciones monetarias digitales </t>
    </r>
    <r>
      <rPr>
        <vertAlign val="superscript"/>
        <sz val="10"/>
        <color rgb="FF000000"/>
        <rFont val="Calibri"/>
        <family val="2"/>
        <scheme val="minor"/>
      </rPr>
      <t>(4)</t>
    </r>
  </si>
  <si>
    <r>
      <t xml:space="preserve">Transacciones cashless </t>
    </r>
    <r>
      <rPr>
        <vertAlign val="superscript"/>
        <sz val="10"/>
        <color rgb="FF000000"/>
        <rFont val="Calibri"/>
        <family val="2"/>
        <scheme val="minor"/>
      </rPr>
      <t>(5)</t>
    </r>
  </si>
  <si>
    <r>
      <t xml:space="preserve">Desembolsos a través leads </t>
    </r>
    <r>
      <rPr>
        <vertAlign val="superscript"/>
        <sz val="10"/>
        <color rgb="FF000000"/>
        <rFont val="Calibri"/>
        <family val="2"/>
        <scheme val="minor"/>
      </rPr>
      <t>(6)</t>
    </r>
  </si>
  <si>
    <t>(3) Clientes que realizaron el 70%, o más, de sus transacciones a través de canales digitales en los últimos 6 meses (incluye Yape).</t>
  </si>
  <si>
    <t xml:space="preserve">(4) Transacciones Monetarias realizadas a través de Banca Móvil, Banca por Internet, Yape y Telecrédito/Total de Transacciones Monetarias de la Banca Minorista. </t>
  </si>
  <si>
    <t>(5) Monto transado a través de Banca Móvil, Banco por Internet, Yape y POS/Total del monto transado de la Banca Minorista.</t>
  </si>
  <si>
    <t>Total Gastos Operativos</t>
  </si>
  <si>
    <t>Tracción</t>
  </si>
  <si>
    <t>Gastos / MAU (S/)</t>
  </si>
  <si>
    <t>Economía Unitaria</t>
  </si>
  <si>
    <t>Ingresos / MAU (S/)</t>
  </si>
  <si>
    <t>Comercio Electrónico</t>
  </si>
  <si>
    <t>Principales indicadores de gestión de Yape</t>
  </si>
  <si>
    <t>(2) Usuarios Yape que han realizado al menos una transacción de salida en el mes de medición.</t>
  </si>
  <si>
    <t>(3) Net Promoter Score.</t>
  </si>
  <si>
    <t>(4) Indicadores mensuales consideran el resultado del último mes del trimestre para el numerador y denominador.</t>
  </si>
  <si>
    <t>Gastos Operativos Totales</t>
  </si>
  <si>
    <t>Var. %</t>
  </si>
  <si>
    <t>(2) Incluye el ingreso por intereses, gastos por intereses y provisiones netas.</t>
  </si>
  <si>
    <t>Ingresos Neto por Comisiones por Subsidiaria</t>
  </si>
  <si>
    <t>(S/000)</t>
  </si>
  <si>
    <t>(S/000,000)</t>
  </si>
  <si>
    <t>(3) Corresponde a comisiones por Mantenimiento de cuenta, transferencias interbancarias, giros nacionales y transferencias internacionales.</t>
  </si>
  <si>
    <t>(4) Corresponde a comisiones por desembolso de Créditos de la banca minorista y mayorista.</t>
  </si>
  <si>
    <t>Utilidad neta / acción (S/)</t>
  </si>
  <si>
    <t>(6)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Resultados por servicios médicos.</t>
  </si>
  <si>
    <r>
      <t xml:space="preserve">ROAA </t>
    </r>
    <r>
      <rPr>
        <vertAlign val="superscript"/>
        <sz val="10"/>
        <rFont val="Calibri"/>
        <family val="2"/>
        <scheme val="minor"/>
      </rPr>
      <t>(1)(2)</t>
    </r>
  </si>
  <si>
    <r>
      <t xml:space="preserve">ROAE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</si>
  <si>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</si>
  <si>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</si>
  <si>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</si>
  <si>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(8) Gross Merchant Volume (GMV), incluye las siguientes funcionalidades: Yape Promos, Yape tienda, Ticketing, Gaming, Gas, Brand Solutions y Seguros.</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</si>
  <si>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</si>
  <si>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</si>
  <si>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otros de Atlantic Security Holding Corporation y otros de Credicorp Ltd. </t>
  </si>
  <si>
    <t>ASB Bank Corp.</t>
  </si>
  <si>
    <t xml:space="preserve">Operaciones de reporte con clientes y terceros </t>
  </si>
  <si>
    <t>EPS</t>
  </si>
  <si>
    <r>
      <t xml:space="preserve">Margen neto por intereses </t>
    </r>
    <r>
      <rPr>
        <b/>
        <vertAlign val="superscript"/>
        <sz val="10"/>
        <rFont val="Calibri"/>
        <family val="2"/>
      </rPr>
      <t>(1)</t>
    </r>
  </si>
  <si>
    <r>
      <t xml:space="preserve">Margen neto por intereses ajustado por riesgo </t>
    </r>
    <r>
      <rPr>
        <b/>
        <vertAlign val="superscript"/>
        <sz val="10"/>
        <rFont val="Calibri"/>
        <family val="2"/>
      </rPr>
      <t>(1)</t>
    </r>
  </si>
  <si>
    <r>
      <t xml:space="preserve">Provisiones / Ingreso neto por intereses </t>
    </r>
    <r>
      <rPr>
        <b/>
        <vertAlign val="superscript"/>
        <sz val="10"/>
        <rFont val="Calibri"/>
        <family val="2"/>
      </rPr>
      <t>(1)</t>
    </r>
  </si>
  <si>
    <r>
      <t xml:space="preserve">Gastos Operativos </t>
    </r>
    <r>
      <rPr>
        <b/>
        <vertAlign val="superscript"/>
        <sz val="10"/>
        <color theme="0"/>
        <rFont val="Calibri"/>
        <family val="2"/>
      </rPr>
      <t>(1)</t>
    </r>
  </si>
  <si>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 de Servicios Médicos.</t>
  </si>
  <si>
    <t>(1) Sistema Financiero, Tipo de Cambio Corriente, Fin de Periodo</t>
  </si>
  <si>
    <t>(3) Variación % negativa indicata depreciacion.</t>
  </si>
  <si>
    <t>Gastos Operativos Ex Innovación</t>
  </si>
  <si>
    <t>Asesoría y Gestión de Inversiones
(Expresado en miles de S/, NIIF)</t>
  </si>
  <si>
    <t>Asesoría y Gestión de Inversiones</t>
  </si>
  <si>
    <t>Resultados no realizados</t>
  </si>
  <si>
    <t>Total ingresos</t>
  </si>
  <si>
    <t>Ingreso por intereses</t>
  </si>
  <si>
    <t>Ingreso operativo</t>
  </si>
  <si>
    <t>Resultados por diferencia de cambio</t>
  </si>
  <si>
    <t>Ingreso neto</t>
  </si>
  <si>
    <t>Índice de apalancamiento doble</t>
  </si>
  <si>
    <t>Gastos administrativos y generales</t>
  </si>
  <si>
    <t>Efectivo y equivalente de efectivo</t>
  </si>
  <si>
    <t>Total Pasivo y Patrimonio Neto</t>
  </si>
  <si>
    <t>* Incluye ASB y Credicorp Capital. No incluye Gestión Patrimonial en BCP.</t>
  </si>
  <si>
    <t>(3) Incluye los Otros Ingresos registrado en BCP y de Yape Market.</t>
  </si>
  <si>
    <t>Estrategia - Yape</t>
  </si>
  <si>
    <t>(14) Cifras de gestión . Desde el 1T25, incluye a los empleados de servicios médicos y de EPS.</t>
  </si>
  <si>
    <t>Colocaciones Totales
(S/ millones)</t>
  </si>
  <si>
    <t>Colocaciones Totales BAP</t>
  </si>
  <si>
    <t>2T25</t>
  </si>
  <si>
    <t>Jun 25</t>
  </si>
  <si>
    <t xml:space="preserve">Variación % </t>
  </si>
  <si>
    <t xml:space="preserve">Variación </t>
  </si>
  <si>
    <t>Quarter</t>
  </si>
  <si>
    <t>(S/ 000)</t>
  </si>
  <si>
    <t>Acumulado</t>
  </si>
  <si>
    <t>2024</t>
  </si>
  <si>
    <t>2025</t>
  </si>
  <si>
    <t>Total (MN + ME)</t>
  </si>
  <si>
    <t>Otros Ingresos Ordinarios</t>
  </si>
  <si>
    <t>Otros Ingresos No Ordinarios</t>
  </si>
  <si>
    <t>Ganancia neta por inversión en asociadas</t>
  </si>
  <si>
    <r>
      <t xml:space="preserve">Portafolio de Innovación </t>
    </r>
    <r>
      <rPr>
        <vertAlign val="superscript"/>
        <sz val="10"/>
        <color theme="1"/>
        <rFont val="Calibri"/>
        <family val="2"/>
      </rPr>
      <t>(2)</t>
    </r>
  </si>
  <si>
    <t>Saldos a</t>
  </si>
  <si>
    <t xml:space="preserve">Ganancia neta por diferencia en cambio </t>
  </si>
  <si>
    <t>Para efectos de consolidación, las Colocaciones generadas en Moneda Extranjera (ME) son convertidas a moneda Nacional (MN).</t>
  </si>
  <si>
    <t>(1) Para más detalle del cálculo del MNI y Costo de Fondeo, referirse al Anexo 12.8</t>
  </si>
  <si>
    <t>(1) A diferencia del MNI calculado según la formula detallada en el Anexo 12.8, el indicador MNI presentado aquí incorpora en su cálculo a los “Gastos financieros de la actividad de seguros, neto”.</t>
  </si>
  <si>
    <t>Total Otros Ingresos</t>
  </si>
  <si>
    <r>
      <t>Colocaciones Totales (en Saldos Promedios Diarios)</t>
    </r>
    <r>
      <rPr>
        <b/>
        <vertAlign val="superscript"/>
        <sz val="11"/>
        <color theme="1"/>
        <rFont val="Calibri"/>
        <family val="2"/>
        <scheme val="minor"/>
      </rPr>
      <t>(1)(2)</t>
    </r>
  </si>
  <si>
    <r>
      <t xml:space="preserve">Colocaciones Totales
</t>
    </r>
    <r>
      <rPr>
        <sz val="10"/>
        <color theme="0"/>
        <rFont val="Calibri"/>
        <family val="2"/>
        <scheme val="minor"/>
      </rPr>
      <t>(S/ milliones)</t>
    </r>
  </si>
  <si>
    <t>Part.% en colocaciones totales</t>
  </si>
  <si>
    <t>Corporativa</t>
  </si>
  <si>
    <t>Empresa</t>
  </si>
  <si>
    <t>Negocios</t>
  </si>
  <si>
    <t>Pyme</t>
  </si>
  <si>
    <t>Hipotecario</t>
  </si>
  <si>
    <t>Consumo</t>
  </si>
  <si>
    <t>Tarjeta de Crédito</t>
  </si>
  <si>
    <t xml:space="preserve">Colocaciones totales  </t>
  </si>
  <si>
    <t>Para efectos de consolidación, las Colocaciones generadas en Moneda Extranjera (ME) son convertidas a Moneda Nacional (MN).
(1) Incluye Cuentas especiales y Otros.
(2) Cifras de Gestión, no auditadas.</t>
  </si>
  <si>
    <t>Financiamientos sostenibles desembolsados -  acumulado anual</t>
  </si>
  <si>
    <t>Dividendos pagados a terceros (S/000)</t>
  </si>
  <si>
    <t>Dividendos por acción (S/)</t>
  </si>
  <si>
    <t xml:space="preserve">(1) A partir del 1T25, se han incorporado reclasificaciones contables relacionadas con los gastos del programa de fidelización de tarjetas de crédito y los gastos por comisiones transaccionales de Yape. 
Estas reclasificaciones afectaron los Gastos Administrativos y Generales, así como los Ingresos por Comisiones. Los períodos anteriores han sido reexpresados para efectos de comparabilidad y pueden 
diferir de las cifras reportadas previamente. </t>
  </si>
  <si>
    <t xml:space="preserve">(2) A partir del 1T25, se han incorporado reclasificaciones relacionadas con las operaciones de cambio de divisas en BCP Bolivia. Estas reclasificaciones afectaron los Ingresos Neto por Comisiones y la 
Ganancia Neta por Derivados Especulativos, los cuales ahora se consolidan en la Ganancia Neta en Operaciones de Cambio. Los períodos anteriores han sido reexpresados para efectos de comparabilidad 
y pueden diferir de las cifras reportadas previamente. </t>
  </si>
  <si>
    <t>(3) Corresponden principalmente a eliminaciones de bancaseguros entre Pacífico, BCP y Mibanco.</t>
  </si>
  <si>
    <t>(1) Corresponde a comisiones por tarjeta de crédito y débito, recaudación, pagos y cobranzas. A partir del 1T25, se han incorporado reclasificaciones contables relacionadas con los gastos asociados al 
programa de fidelización de tarjetas de crédito. Estas reclasificaciones afectaron los Gastos Administrativos y Generales, así como los Ingresos Neto por Comisiones. Las cifras de períodos anteriores han 
sido reexpresadas para efectos de comparabilidad y pueden diferir de las reportadas previamente.</t>
  </si>
  <si>
    <t>(2)  No incluye las comisiones correspondientes al negocio de Comercio Electrónico. Tampoco incluye Tipo de Cambio ni Remesas. A partir del 1T25, se han incorporado reclasificaciones contables asociadas 
a los gastos por comisiones transaccionales de Yape. Estas reclasificaciones afectaron los Gastos Administrativos y Generales, así como los Ingresos Neto por Comisiones. Las cifras de períodos anteriores 
han sido reexpresadas para efectos de comparabilidad y pueden diferir de las reportadas previamente.</t>
  </si>
  <si>
    <t>(1) Provisión de pérdida crediticia para cartera de créditos, neta de recuperos anualizadas / Colocaciones Promedio Totales. Incluye reversión de provisiones por el Fenómeno de “El Niño” en el 1T24.</t>
  </si>
  <si>
    <r>
      <t>Margen neto por intereses</t>
    </r>
    <r>
      <rPr>
        <vertAlign val="superscript"/>
        <sz val="10"/>
        <rFont val="Calibri"/>
        <family val="2"/>
        <scheme val="minor"/>
      </rPr>
      <t>(1)</t>
    </r>
  </si>
  <si>
    <r>
      <t>Costo de fondeo</t>
    </r>
    <r>
      <rPr>
        <vertAlign val="superscript"/>
        <sz val="10"/>
        <rFont val="Calibri"/>
        <family val="2"/>
        <scheme val="minor"/>
      </rPr>
      <t>(2)</t>
    </r>
  </si>
  <si>
    <r>
      <t xml:space="preserve">Índice de cartera atrasada </t>
    </r>
    <r>
      <rPr>
        <vertAlign val="superscript"/>
        <sz val="10"/>
        <rFont val="Calibri"/>
        <family val="2"/>
        <scheme val="minor"/>
      </rPr>
      <t>(3)</t>
    </r>
    <r>
      <rPr>
        <sz val="10"/>
        <color theme="1"/>
        <rFont val="Calibri"/>
        <family val="2"/>
        <scheme val="minor"/>
      </rPr>
      <t xml:space="preserve"> </t>
    </r>
  </si>
  <si>
    <r>
      <t xml:space="preserve">Índice de cartera deteriorada </t>
    </r>
    <r>
      <rPr>
        <vertAlign val="superscript"/>
        <sz val="10"/>
        <rFont val="Calibri"/>
        <family val="2"/>
        <scheme val="minor"/>
      </rPr>
      <t>(4)</t>
    </r>
  </si>
  <si>
    <r>
      <t xml:space="preserve">Costo del riesgo </t>
    </r>
    <r>
      <rPr>
        <vertAlign val="superscript"/>
        <sz val="10"/>
        <rFont val="Calibri"/>
        <family val="2"/>
        <scheme val="minor"/>
      </rPr>
      <t>(5)</t>
    </r>
  </si>
  <si>
    <r>
      <t xml:space="preserve">Ingresos operativos </t>
    </r>
    <r>
      <rPr>
        <vertAlign val="superscript"/>
        <sz val="10"/>
        <rFont val="Calibri"/>
        <family val="2"/>
        <scheme val="minor"/>
      </rPr>
      <t>(6)</t>
    </r>
  </si>
  <si>
    <r>
      <t xml:space="preserve">Gastos operativos </t>
    </r>
    <r>
      <rPr>
        <vertAlign val="superscript"/>
        <sz val="10"/>
        <rFont val="Calibri"/>
        <family val="2"/>
        <scheme val="minor"/>
      </rPr>
      <t>(7)</t>
    </r>
  </si>
  <si>
    <r>
      <t xml:space="preserve">Ratio de eficiencia </t>
    </r>
    <r>
      <rPr>
        <vertAlign val="superscript"/>
        <sz val="10"/>
        <rFont val="Calibri"/>
        <family val="2"/>
        <scheme val="minor"/>
      </rPr>
      <t>(8)</t>
    </r>
  </si>
  <si>
    <r>
      <t xml:space="preserve">Ratio de Capital Global </t>
    </r>
    <r>
      <rPr>
        <vertAlign val="superscript"/>
        <sz val="10"/>
        <rFont val="Calibri"/>
        <family val="2"/>
        <scheme val="minor"/>
      </rPr>
      <t>(9)</t>
    </r>
  </si>
  <si>
    <r>
      <t xml:space="preserve">Ratio Tier 1 </t>
    </r>
    <r>
      <rPr>
        <vertAlign val="superscript"/>
        <sz val="10"/>
        <rFont val="Calibri"/>
        <family val="2"/>
        <scheme val="minor"/>
      </rPr>
      <t>(10)</t>
    </r>
  </si>
  <si>
    <r>
      <t xml:space="preserve">Ratio common equity tier 1 </t>
    </r>
    <r>
      <rPr>
        <vertAlign val="superscript"/>
        <sz val="10"/>
        <rFont val="Calibri"/>
        <family val="2"/>
        <scheme val="minor"/>
      </rPr>
      <t>(11) (13)</t>
    </r>
  </si>
  <si>
    <r>
      <t xml:space="preserve">Ratio Tier 1 </t>
    </r>
    <r>
      <rPr>
        <vertAlign val="superscript"/>
        <sz val="10"/>
        <rFont val="Calibri"/>
        <family val="2"/>
        <scheme val="minor"/>
      </rPr>
      <t>(11)</t>
    </r>
  </si>
  <si>
    <r>
      <t xml:space="preserve">Acciones de Tesorería </t>
    </r>
    <r>
      <rPr>
        <vertAlign val="superscript"/>
        <sz val="10"/>
        <rFont val="Calibri"/>
        <family val="2"/>
        <scheme val="minor"/>
      </rPr>
      <t>(12)</t>
    </r>
  </si>
  <si>
    <r>
      <t xml:space="preserve">Indicadores de Gestión </t>
    </r>
    <r>
      <rPr>
        <b/>
        <vertAlign val="superscript"/>
        <sz val="10"/>
        <color theme="0"/>
        <rFont val="Calibri"/>
        <family val="2"/>
        <scheme val="minor"/>
      </rPr>
      <t>(1)</t>
    </r>
  </si>
  <si>
    <r>
      <t>Mibanco</t>
    </r>
    <r>
      <rPr>
        <vertAlign val="superscript"/>
        <sz val="10"/>
        <rFont val="Calibri"/>
        <family val="2"/>
        <scheme val="minor"/>
      </rPr>
      <t xml:space="preserve"> (1)</t>
    </r>
  </si>
  <si>
    <r>
      <t xml:space="preserve">Grupo Pacífico </t>
    </r>
    <r>
      <rPr>
        <vertAlign val="superscript"/>
        <sz val="10"/>
        <rFont val="Calibri"/>
        <family val="2"/>
        <scheme val="minor"/>
      </rPr>
      <t>(2)</t>
    </r>
    <r>
      <rPr>
        <sz val="10"/>
        <color theme="1"/>
        <rFont val="Calibri"/>
        <family val="2"/>
        <scheme val="minor"/>
      </rPr>
      <t xml:space="preserve"> </t>
    </r>
  </si>
  <si>
    <r>
      <t xml:space="preserve">Empleados </t>
    </r>
    <r>
      <rPr>
        <b/>
        <vertAlign val="superscript"/>
        <sz val="10"/>
        <rFont val="Calibri"/>
        <family val="2"/>
        <scheme val="minor"/>
      </rPr>
      <t>(14)</t>
    </r>
  </si>
  <si>
    <r>
      <t>MNI</t>
    </r>
    <r>
      <rPr>
        <b/>
        <vertAlign val="superscript"/>
        <sz val="10"/>
        <rFont val="Calibri"/>
        <family val="2"/>
        <scheme val="minor"/>
      </rPr>
      <t>(1)</t>
    </r>
  </si>
  <si>
    <r>
      <t xml:space="preserve">Medios de pagos y servicios </t>
    </r>
    <r>
      <rPr>
        <vertAlign val="superscript"/>
        <sz val="10"/>
        <rFont val="Calibri"/>
        <family val="2"/>
        <scheme val="minor"/>
      </rPr>
      <t>(1)</t>
    </r>
  </si>
  <si>
    <r>
      <t xml:space="preserve">Yape </t>
    </r>
    <r>
      <rPr>
        <vertAlign val="superscript"/>
        <sz val="10"/>
        <rFont val="Calibri"/>
        <family val="2"/>
        <scheme val="minor"/>
      </rPr>
      <t>(2)</t>
    </r>
  </si>
  <si>
    <r>
      <t>Cuentas pasivas y transaccionales</t>
    </r>
    <r>
      <rPr>
        <vertAlign val="superscript"/>
        <sz val="10"/>
        <rFont val="Calibri"/>
        <family val="2"/>
        <scheme val="minor"/>
      </rPr>
      <t xml:space="preserve"> (3)</t>
    </r>
  </si>
  <si>
    <r>
      <t xml:space="preserve">Desembolso de Créditos </t>
    </r>
    <r>
      <rPr>
        <vertAlign val="superscript"/>
        <sz val="10"/>
        <rFont val="Calibri"/>
        <family val="2"/>
        <scheme val="minor"/>
      </rPr>
      <t>(4)</t>
    </r>
  </si>
  <si>
    <r>
      <t xml:space="preserve">Otros </t>
    </r>
    <r>
      <rPr>
        <vertAlign val="superscript"/>
        <sz val="10"/>
        <rFont val="Calibri"/>
        <family val="2"/>
        <scheme val="minor"/>
      </rPr>
      <t>(5)</t>
    </r>
  </si>
  <si>
    <t>(1) Cifras de Gestión.
(2) Incluye iniciativas del portafolio de innovación de las subsidiarias y Krealo.</t>
  </si>
  <si>
    <r>
      <t xml:space="preserve">Tipo de Cambio (var. % a/a) </t>
    </r>
    <r>
      <rPr>
        <vertAlign val="superscript"/>
        <sz val="10"/>
        <rFont val="Calibri"/>
        <family val="2"/>
      </rPr>
      <t>(3)</t>
    </r>
  </si>
  <si>
    <r>
      <t>[1]</t>
    </r>
    <r>
      <rPr>
        <sz val="8"/>
        <rFont val="Calibri"/>
        <family val="2"/>
        <scheme val="minor"/>
      </rPr>
      <t xml:space="preserve"> Hasta el 1.25% de los Activos ponderados por riesgo totales.</t>
    </r>
  </si>
  <si>
    <r>
      <t>[2]</t>
    </r>
    <r>
      <rPr>
        <sz val="8"/>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</si>
  <si>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8"/>
        <rFont val="Calibri"/>
        <family val="2"/>
        <scheme val="minor"/>
      </rPr>
      <t xml:space="preserve"> Patrimonio Efectivo de Nivel 1 =  Capital Ordinario de Nivel 1 + Deuda Subordinada de Nivel 1 (Perpetua).</t>
    </r>
  </si>
  <si>
    <r>
      <t>[4]</t>
    </r>
    <r>
      <rPr>
        <sz val="8"/>
        <rFont val="Calibri"/>
        <family val="2"/>
        <scheme val="minor"/>
      </rPr>
      <t xml:space="preserve"> Patrimonio Efectivo de Nivel 2 = Deuda Subordinada + Provisiones.  </t>
    </r>
  </si>
  <si>
    <r>
      <t>(5) Uso de red de terceros, Otros servicios a terceros y Comisiones en sucursales del exterior</t>
    </r>
    <r>
      <rPr>
        <sz val="8"/>
        <color rgb="FF000000"/>
        <rFont val="Arial"/>
        <family val="2"/>
      </rPr>
      <t>.</t>
    </r>
  </si>
  <si>
    <r>
      <t xml:space="preserve">Total Inversiones </t>
    </r>
    <r>
      <rPr>
        <vertAlign val="superscript"/>
        <sz val="10"/>
        <color theme="1"/>
        <rFont val="Calibri"/>
        <family val="2"/>
        <scheme val="minor"/>
      </rPr>
      <t>(1)</t>
    </r>
  </si>
  <si>
    <r>
      <t xml:space="preserve">Transformación Negocios Principales </t>
    </r>
    <r>
      <rPr>
        <b/>
        <vertAlign val="superscript"/>
        <sz val="10"/>
        <color rgb="FFFFFFFF"/>
        <rFont val="Calibri"/>
        <family val="2"/>
        <scheme val="minor"/>
      </rPr>
      <t>(1)</t>
    </r>
    <r>
      <rPr>
        <b/>
        <sz val="10"/>
        <color rgb="FFFFFFFF"/>
        <rFont val="Calibri"/>
        <family val="2"/>
        <scheme val="minor"/>
      </rPr>
      <t xml:space="preserve"> </t>
    </r>
  </si>
  <si>
    <r>
      <t xml:space="preserve">Clientes Digitales </t>
    </r>
    <r>
      <rPr>
        <vertAlign val="superscript"/>
        <sz val="10"/>
        <color rgb="FF000000"/>
        <rFont val="Calibri"/>
        <family val="2"/>
        <scheme val="minor"/>
      </rPr>
      <t>(3)</t>
    </r>
  </si>
  <si>
    <r>
      <t>Desembolsos a través de canales alternativos</t>
    </r>
    <r>
      <rPr>
        <vertAlign val="superscript"/>
        <sz val="10"/>
        <color rgb="FF000000"/>
        <rFont val="Calibri"/>
        <family val="2"/>
        <scheme val="minor"/>
      </rPr>
      <t xml:space="preserve"> (7)</t>
    </r>
  </si>
  <si>
    <r>
      <t xml:space="preserve">Productividad de asesores  </t>
    </r>
    <r>
      <rPr>
        <vertAlign val="superscript"/>
        <sz val="10"/>
        <color rgb="FF000000"/>
        <rFont val="Calibri"/>
        <family val="2"/>
        <scheme val="minor"/>
      </rPr>
      <t>(8)</t>
    </r>
  </si>
  <si>
    <r>
      <t xml:space="preserve">Pólizas Digitales (miles) </t>
    </r>
    <r>
      <rPr>
        <vertAlign val="superscript"/>
        <sz val="10"/>
        <color rgb="FF000000"/>
        <rFont val="Calibri"/>
        <family val="2"/>
        <scheme val="minor"/>
      </rPr>
      <t>(9)</t>
    </r>
  </si>
  <si>
    <t>(2) Como porcentaje de los Ingresos totales ajustados por riesgo de Credicorp.</t>
  </si>
  <si>
    <r>
      <t>TPV que Generan Ingresos (S/, miles de millones)</t>
    </r>
    <r>
      <rPr>
        <vertAlign val="superscript"/>
        <sz val="10"/>
        <color rgb="FF000000"/>
        <rFont val="Calibri "/>
      </rPr>
      <t xml:space="preserve"> (7) </t>
    </r>
  </si>
  <si>
    <t>MAU que Generan Ingresos (millones)</t>
  </si>
  <si>
    <r>
      <t xml:space="preserve">Usuarios Activos Mensual (MAU) (millones) </t>
    </r>
    <r>
      <rPr>
        <vertAlign val="superscript"/>
        <sz val="10"/>
        <color rgb="FF000000"/>
        <rFont val="Calibri "/>
      </rPr>
      <t>(2)</t>
    </r>
  </si>
  <si>
    <t># Transacciones  / MAU</t>
  </si>
  <si>
    <t># Funcionalidades promedio / MAU</t>
  </si>
  <si>
    <r>
      <t xml:space="preserve">NPS </t>
    </r>
    <r>
      <rPr>
        <vertAlign val="superscript"/>
        <sz val="10"/>
        <color rgb="FF000000"/>
        <rFont val="Calibri "/>
      </rPr>
      <t>(3)</t>
    </r>
  </si>
  <si>
    <r>
      <t xml:space="preserve">Indicadores Mensuales </t>
    </r>
    <r>
      <rPr>
        <b/>
        <vertAlign val="superscript"/>
        <sz val="10"/>
        <color rgb="FF000000"/>
        <rFont val="Calibri "/>
      </rPr>
      <t>(4)</t>
    </r>
  </si>
  <si>
    <r>
      <t xml:space="preserve">Indicadores Trimestrales </t>
    </r>
    <r>
      <rPr>
        <b/>
        <vertAlign val="superscript"/>
        <sz val="10"/>
        <color rgb="FF000000"/>
        <rFont val="Calibri "/>
      </rPr>
      <t>(5)</t>
    </r>
  </si>
  <si>
    <r>
      <t>TPV Total (S/, miles de millones)</t>
    </r>
    <r>
      <rPr>
        <vertAlign val="superscript"/>
        <sz val="10"/>
        <color rgb="FF000000"/>
        <rFont val="Calibri "/>
      </rPr>
      <t xml:space="preserve"> (6) </t>
    </r>
  </si>
  <si>
    <r>
      <t xml:space="preserve">GMV (S/, millones) </t>
    </r>
    <r>
      <rPr>
        <vertAlign val="superscript"/>
        <sz val="10"/>
        <color rgb="FF000000"/>
        <rFont val="Calibri "/>
      </rPr>
      <t>(8)</t>
    </r>
  </si>
  <si>
    <r>
      <t>Ingreso neto por intereses después de provisiones</t>
    </r>
    <r>
      <rPr>
        <vertAlign val="superscript"/>
        <sz val="10"/>
        <color rgb="FF000000"/>
        <rFont val="Calibri "/>
      </rPr>
      <t xml:space="preserve"> (2)</t>
    </r>
  </si>
  <si>
    <r>
      <t xml:space="preserve">Otros ingresos </t>
    </r>
    <r>
      <rPr>
        <vertAlign val="superscript"/>
        <sz val="10"/>
        <color theme="1"/>
        <rFont val="Calibri"/>
        <family val="2"/>
        <scheme val="minor"/>
      </rPr>
      <t>(3)</t>
    </r>
  </si>
  <si>
    <t>(5) Indicadores trimestrales consideran la suma de los tres meses del periodo para las cuentas del numerador y el promedio del denominador (último mes del trimestre actual y del trimestre anterior).</t>
  </si>
  <si>
    <t>(6) Total Payment Volume (TPV).</t>
  </si>
  <si>
    <t>(7) Total Payment Volume que Generan Ingresos.</t>
  </si>
  <si>
    <t>Set 24</t>
  </si>
  <si>
    <t>Set 25</t>
  </si>
  <si>
    <t>3T24</t>
  </si>
  <si>
    <t>3T25</t>
  </si>
  <si>
    <t>BCP Bolivia (Ajustado por Revalorización)</t>
  </si>
  <si>
    <t>Colocaciones totales BAP (Ajustado por Revalorización)</t>
  </si>
  <si>
    <t>Variación TaT</t>
  </si>
  <si>
    <t>Volumen</t>
  </si>
  <si>
    <t>%</t>
  </si>
  <si>
    <t>Variación AaA</t>
  </si>
  <si>
    <r>
      <t xml:space="preserve">2,130 </t>
    </r>
    <r>
      <rPr>
        <vertAlign val="superscript"/>
        <sz val="10"/>
        <rFont val="Calibri "/>
      </rPr>
      <t>4</t>
    </r>
  </si>
  <si>
    <t>Variación (%)</t>
  </si>
  <si>
    <t>Variación 
(Volumen)</t>
  </si>
  <si>
    <t>Otros Ingresos No Core:</t>
  </si>
  <si>
    <t>Depósitos a la vista</t>
  </si>
  <si>
    <t>Depósitos de ahorro</t>
  </si>
  <si>
    <t>Depósitos a plazo</t>
  </si>
  <si>
    <t>Gastos por pagara de depósitos</t>
  </si>
  <si>
    <t>Depósitos Totales</t>
  </si>
  <si>
    <t>Ajustado por Revalorización de Bolivia:</t>
  </si>
  <si>
    <t>Depósitos de bajo costo</t>
  </si>
  <si>
    <r>
      <t>Depósitos CTS</t>
    </r>
    <r>
      <rPr>
        <vertAlign val="superscript"/>
        <sz val="10"/>
        <rFont val="Calibri"/>
        <family val="2"/>
        <scheme val="minor"/>
      </rPr>
      <t xml:space="preserve"> (1)</t>
    </r>
  </si>
  <si>
    <r>
      <t>Depósitos de bajo costo</t>
    </r>
    <r>
      <rPr>
        <b/>
        <vertAlign val="superscript"/>
        <sz val="10"/>
        <rFont val="Calibri"/>
        <family val="2"/>
        <scheme val="minor"/>
      </rPr>
      <t xml:space="preserve"> (2)</t>
    </r>
  </si>
  <si>
    <t>(1) CTS: Compensación por tiempo de servicios.</t>
  </si>
  <si>
    <t>(2)	 Incluye Depósitos a la Vista y Depósitos de Ahorro.</t>
  </si>
  <si>
    <t>Fed funds rate</t>
  </si>
  <si>
    <r>
      <t xml:space="preserve">Eliminaciones y Otros </t>
    </r>
    <r>
      <rPr>
        <vertAlign val="superscript"/>
        <sz val="10"/>
        <color theme="1"/>
        <rFont val="Calibri"/>
        <family val="2"/>
        <scheme val="minor"/>
      </rPr>
      <t>(3)</t>
    </r>
  </si>
  <si>
    <r>
      <t xml:space="preserve">BCP Individual </t>
    </r>
    <r>
      <rPr>
        <vertAlign val="superscript"/>
        <sz val="10"/>
        <color theme="1"/>
        <rFont val="Calibri"/>
        <family val="2"/>
        <scheme val="minor"/>
      </rPr>
      <t>(1)</t>
    </r>
  </si>
  <si>
    <r>
      <t xml:space="preserve">BCP Bolivia </t>
    </r>
    <r>
      <rPr>
        <vertAlign val="superscript"/>
        <sz val="10"/>
        <color theme="1"/>
        <rFont val="Calibri"/>
        <family val="2"/>
        <scheme val="minor"/>
      </rPr>
      <t>(2)</t>
    </r>
  </si>
  <si>
    <t>(1) A partir del 1T25, los ingresos de los negocios de EPS y Servicios Médicos ya no se reportan bajo la Ganancia Neta por Inversión en Asociadas. En su lugar, se consolidan completamente en el Resultado Técnico de Seguros y en el nuevo Resultado de Servicios Médicos, respectivamente</t>
  </si>
  <si>
    <t>(2) A partir del 1T25, se han incorporado reclasificaciones contables relacionadas con las operaciones de cambio de divisas en BCP Bolivia. Estas reclasificaciones afectaron los Ingresos Neto por Comisiones y la Ganancia Neta en Derivados Especulativos, los cuales ahora se consolidan en la Ganancia Neta en Operaciones de Cambio. Las cifras de períodos anteriores han sido reexpresadas para efectos de comparabilidad y pueden diferir de las reportadas previamente.</t>
  </si>
  <si>
    <r>
      <t xml:space="preserve">Ganancia (Pérdida) neta en derivados especulativos </t>
    </r>
    <r>
      <rPr>
        <vertAlign val="superscript"/>
        <sz val="10"/>
        <color theme="1"/>
        <rFont val="Calibri"/>
        <family val="2"/>
        <scheme val="minor"/>
      </rPr>
      <t>(2)</t>
    </r>
  </si>
  <si>
    <r>
      <t xml:space="preserve">Ganancia neta por inversión en asociadas </t>
    </r>
    <r>
      <rPr>
        <vertAlign val="superscript"/>
        <sz val="10"/>
        <color theme="1"/>
        <rFont val="Calibri"/>
        <family val="2"/>
        <scheme val="minor"/>
      </rPr>
      <t>(1)</t>
    </r>
  </si>
  <si>
    <r>
      <t xml:space="preserve">Gastos operativos </t>
    </r>
    <r>
      <rPr>
        <b/>
        <vertAlign val="superscript"/>
        <sz val="10"/>
        <rFont val="Calibri"/>
        <family val="2"/>
        <scheme val="minor"/>
      </rPr>
      <t>(1)</t>
    </r>
  </si>
  <si>
    <t>(1) A raíz de la adquisición por parte de Credicorp del 50% de participación de Empresas Banmédica en el joint venture con Pacífico Compañía de Seguros y Reaseguros S.A., Credicorp 
consolida todos los gastos relacionados a esta operación a partir de marzo de 2025. Esto implica que, desde esa fecha, los gastos dejan de registrarse en la cuenta de Asociación en 
Participación, y pasan a consolidarse línea a línea por cada rubro que se presenta en el estado de resultados consolidado</t>
  </si>
  <si>
    <r>
      <t>Otros</t>
    </r>
    <r>
      <rPr>
        <b/>
        <vertAlign val="superscript"/>
        <sz val="10"/>
        <color rgb="FF000000"/>
        <rFont val="Calibri"/>
        <family val="2"/>
        <scheme val="minor"/>
      </rPr>
      <t>(1)</t>
    </r>
  </si>
  <si>
    <r>
      <t xml:space="preserve">Otros </t>
    </r>
    <r>
      <rPr>
        <vertAlign val="superscript"/>
        <sz val="10"/>
        <color rgb="FF000000"/>
        <rFont val="Calibri"/>
        <family val="2"/>
        <scheme val="minor"/>
      </rPr>
      <t>(1)</t>
    </r>
  </si>
  <si>
    <t>Para efectos de consolidación, las Colocaciones generadas en Moneda Extranjera (ME) son convertidas a Moneda Nacional (MN).</t>
  </si>
  <si>
    <t>(1) Incluye eliminaciones por operaciones entre relacionadas.</t>
  </si>
  <si>
    <t xml:space="preserve"> (1) Incluye otros activos y devengos.</t>
  </si>
  <si>
    <t>Menor contracción en volúmenes</t>
  </si>
  <si>
    <t xml:space="preserve">  Para efectos de consolidación, las Colocaciones generadas en Moneda Extranjera (ME) son convertidas a moneda Nacional (MN).</t>
  </si>
  <si>
    <t>(1) Incluye oficinas con Banco de la Nación, las cuales en Setiembre 24 eran 36, en Junio 25 eran 36 y en Setiembre 25 fueron 36.</t>
  </si>
  <si>
    <t>(2) Incluye oficinas con Banco de la Nación, las cuales en Setiembre 24 eran 36, en Junio 25 eran 36 y en Septiembre 25 fueron 36</t>
  </si>
  <si>
    <t>250 pbs</t>
  </si>
  <si>
    <t>-100 pbs</t>
  </si>
  <si>
    <r>
      <t xml:space="preserve">Resultados Financieros </t>
    </r>
    <r>
      <rPr>
        <b/>
        <vertAlign val="superscript"/>
        <sz val="9"/>
        <color theme="0"/>
        <rFont val="Calibri "/>
      </rPr>
      <t>(1)</t>
    </r>
    <r>
      <rPr>
        <b/>
        <sz val="9"/>
        <color theme="0"/>
        <rFont val="Calibri "/>
      </rPr>
      <t xml:space="preserve">
S/ millones</t>
    </r>
  </si>
  <si>
    <r>
      <t xml:space="preserve">Monto total de desembolsos de créditos para MIPYMES </t>
    </r>
    <r>
      <rPr>
        <vertAlign val="superscript"/>
        <sz val="10"/>
        <rFont val="Calibri"/>
        <family val="2"/>
        <scheme val="minor"/>
      </rPr>
      <t>3</t>
    </r>
  </si>
  <si>
    <r>
      <t xml:space="preserve">Personas incluidas financieramente a través de BCP y Yape – acumulado desde el 2020 </t>
    </r>
    <r>
      <rPr>
        <vertAlign val="superscript"/>
        <sz val="10"/>
        <color rgb="FF000000"/>
        <rFont val="Calibri"/>
        <family val="2"/>
        <scheme val="minor"/>
      </rPr>
      <t>2</t>
    </r>
  </si>
  <si>
    <t>(2)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</si>
  <si>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t>TC Neutral USD/PEN
Variación Volumen</t>
  </si>
  <si>
    <t>TC Neutral USD/PEN
Variación %</t>
  </si>
  <si>
    <t>Saldo en TC Neutral USD/PEN a</t>
  </si>
  <si>
    <t>Variación TaT en TC Neutral USD/PEN</t>
  </si>
  <si>
    <t>Variación AaA en TC Neutral USD/PEN</t>
  </si>
  <si>
    <t>USD/PEN Neutral
Variación %</t>
  </si>
  <si>
    <t>USD/PEN Neutral
Variación Volumen</t>
  </si>
  <si>
    <t>Total de activos que generan intereses (Ajustado por Revalorización)</t>
  </si>
  <si>
    <t>Total de activos que generan intereses (Ajustado por Revalorización, TC Neutral USDPEN)</t>
  </si>
  <si>
    <t>Total Fondeo (Ajustado por Revalorización, TC Neutral USDPEN)</t>
  </si>
  <si>
    <t>Total Fondeo (Ajustado por Revalorización)</t>
  </si>
  <si>
    <r>
      <t xml:space="preserve">2025 </t>
    </r>
    <r>
      <rPr>
        <b/>
        <vertAlign val="superscript"/>
        <sz val="10"/>
        <color rgb="FFFFFFFF"/>
        <rFont val="Calibri"/>
        <family val="2"/>
        <scheme val="minor"/>
      </rPr>
      <t xml:space="preserve"> (4)</t>
    </r>
  </si>
  <si>
    <r>
      <t xml:space="preserve">2026 </t>
    </r>
    <r>
      <rPr>
        <b/>
        <vertAlign val="superscript"/>
        <sz val="10"/>
        <color rgb="FFFFFFFF"/>
        <rFont val="Calibri"/>
        <family val="2"/>
        <scheme val="minor"/>
      </rPr>
      <t xml:space="preserve"> (4)</t>
    </r>
  </si>
  <si>
    <t>(4) Área gris indica estimaciones por BCP - Estudios Económicos a Noviembre 2025</t>
  </si>
  <si>
    <t>Credicorp Ltd. Cifras Financieras 3T25</t>
  </si>
  <si>
    <t>(1) Cifras de Gestión. Números a setiembre 2024, junio 2025 y setiembre 2025.</t>
  </si>
  <si>
    <t>(1) Cifras de gestión. A partir del 1T25 se incorporaron reclasificaciones entre gastos operativos e ingresos por comisiones, así como nuevas asignaciones principalmente de gastos por intereses (Fondo Seguro de Depósitos). Las cifras de períodos anteriores han sido re-expresadas para efectos comparativos, por lo que no coinciden con las anteriormente reportadas.</t>
  </si>
  <si>
    <t>(1)  El ROAE de MiBanco incluyendo el goodwill en BCP por la adquisición de Edyficar
(aproximadamente US$ 50.7 millones) fue 8.9% para 3T24, 15.5% para el 2T25 y 17.8% para el 3T25. A nivel acumulado, fue 8.5% a setiembre 2024 y 15.2% a setiembre 2025.
(2)  Los cálculos incluyen el resultado no realizado que se contabiliza en el Patrimonio de Pacifico, relacionadas a las inversiones de Pacífico Vida. El ROAE excluyendo la Ganancia no Realizada se sitúa en 26.7% para el 3T24, 29.8% para el 2T25 y 29.5% para el 3T25."  A nivel acumulado, fue 27.9% a setiembre 2024 y 26.7% a setiembre 2025.</t>
  </si>
  <si>
    <t>Sep 24</t>
  </si>
  <si>
    <t>Sep 25</t>
  </si>
  <si>
    <t>(4) Información al cierre de agosto</t>
  </si>
  <si>
    <t>(3) Incluye MIPYMEs y personas con negocio.</t>
  </si>
  <si>
    <t>N.D.</t>
  </si>
  <si>
    <t>n.a.</t>
  </si>
  <si>
    <t>n.a</t>
  </si>
  <si>
    <t>(1) A partir del 1T25, se han incorporado reclasificaciones contables que afectan los Ingresos Neto por Comisiones, la Ganancia Neta en Operaciones de Cambio y la Ganancia Neta por Derivados Especulativos. Los períodos anteriores han sido re expresados para efectos de comparabilidad y pueden diferir de las cifras reportadas previamente.</t>
  </si>
  <si>
    <r>
      <t xml:space="preserve">Otros Ingresos Ordinarios </t>
    </r>
    <r>
      <rPr>
        <b/>
        <vertAlign val="superscript"/>
        <sz val="10"/>
        <color theme="0"/>
        <rFont val="Calibri"/>
        <family val="2"/>
        <scheme val="minor"/>
      </rPr>
      <t>(1)</t>
    </r>
  </si>
  <si>
    <t xml:space="preserve">(6) Desembolsos generados a través de leads/Total de desembolsos. </t>
  </si>
  <si>
    <t xml:space="preserve">(7) Desembolsos realizados a través de canales alternativos/Total de desembolsos. Cifras difieren de lo antes reportado por cambio metodológico. </t>
  </si>
  <si>
    <t>(8) Número de desembolsos totales/Asesores de negocio totales.</t>
  </si>
  <si>
    <t>(9) Número de pólizas de seguros emitidas a través de canales digitales.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</si>
</sst>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4">
    <numFmt numFmtId="41" formatCode="_-* #,##0_-;\-* #,##0_-;_-* &quot;-&quot;_-;_-@_-"/>
    <numFmt numFmtId="43" formatCode="_-* #,##0.00_-;\-* #,##0.00_-;_-* &quot;-&quot;??_-;_-@_-"/>
    <numFmt numFmtId="164" formatCode="_-&quot;$&quot;\ * #,##0.00_-;\-&quot;$&quot;\ * #,##0.00_-;_-&quot;$&quot;\ * &quot;-&quot;??_-;_-@_-"/>
    <numFmt numFmtId="165" formatCode="&quot;$&quot;#,##0;\-&quot;$&quot;#,##0"/>
    <numFmt numFmtId="166" formatCode="_-&quot;$&quot;* #,##0.00_-;\-&quot;$&quot;* #,##0.00_-;_-&quot;$&quot;* &quot;-&quot;??_-;_-@_-"/>
    <numFmt numFmtId="167" formatCode="&quot;S/&quot;#,##0;[Red]\-&quot;S/&quot;#,##0"/>
    <numFmt numFmtId="168" formatCode="_(* #,##0_);_(* \(#,##0\);_(* &quot;-&quot;_);_(@_)"/>
    <numFmt numFmtId="169" formatCode="_(* #,##0.00_);_(* \(#,##0.00\);_(* &quot;-&quot;??_);_(@_)"/>
    <numFmt numFmtId="170" formatCode="_-* #,##0.00\ _€_-;\-* #,##0.00\ _€_-;_-* &quot;-&quot;??\ _€_-;_-@_-"/>
    <numFmt numFmtId="171" formatCode="_ * #,##0.00_ ;_ * \-#,##0.00_ ;_ * &quot;-&quot;??_ ;_ @_ "/>
    <numFmt numFmtId="172" formatCode="0.0%"/>
    <numFmt numFmtId="173" formatCode="_ * #,##0_ ;_ * \-#,##0_ ;_ * &quot;-&quot;??_ ;_ @_ "/>
    <numFmt numFmtId="174" formatCode="_(* #,##0_);_(* \(#,##0\);_(* &quot;-&quot;??_);_(@_)"/>
    <numFmt numFmtId="175" formatCode="_-* #,##0.00\ _D_M_-;\-* #,##0.00\ _D_M_-;_-* &quot;-&quot;??\ _D_M_-;_-@_-"/>
    <numFmt numFmtId="176" formatCode="_-* #,##0_-;\-* #,##0_-;_-* &quot;-&quot;??_-;_-@_-"/>
    <numFmt numFmtId="177" formatCode="0.000%"/>
    <numFmt numFmtId="178" formatCode="0.0"/>
    <numFmt numFmtId="179" formatCode="[$-409]mmm\-yy;@"/>
    <numFmt numFmtId="180" formatCode="General_)"/>
    <numFmt numFmtId="181" formatCode="&quot;S/.&quot;\ #,##0;[Red]&quot;S/.&quot;\ \-#,##0"/>
    <numFmt numFmtId="182" formatCode="_ * #,##0_ ;_ * \-#,##0_ ;_ * &quot;-&quot;_ ;_ @_ "/>
    <numFmt numFmtId="183" formatCode="_ &quot;S/.&quot;\ * #,##0.00_ ;_ &quot;S/.&quot;\ * \-#,##0.00_ ;_ &quot;S/.&quot;\ * &quot;-&quot;??_ ;_ @_ "/>
    <numFmt numFmtId="184" formatCode="0.0000%"/>
    <numFmt numFmtId="185" formatCode="[$-280A]dddd\,\ dd&quot; de &quot;mmmm&quot; de &quot;yyyy"/>
    <numFmt numFmtId="186" formatCode="_([$€-2]\ * #,##0.00_);_([$€-2]\ * \(#,##0.00\);_([$€-2]\ * &quot;-&quot;??_)"/>
    <numFmt numFmtId="187" formatCode="_-[$€-2]* #,##0.00_-;\-[$€-2]* #,##0.00_-;_-[$€-2]* &quot;-&quot;??_-"/>
    <numFmt numFmtId="188" formatCode="&quot;$&quot;#,##0.00"/>
    <numFmt numFmtId="189" formatCode="#,##0.000000000"/>
    <numFmt numFmtId="190" formatCode="&quot;$&quot;#,##0.0000_);\(&quot;$&quot;#,##0.0000\)"/>
    <numFmt numFmtId="191" formatCode="_-* #,##0\ _P_t_s_-;\-* #,##0\ _P_t_s_-;_-* &quot;-&quot;\ _P_t_s_-;_-@_-"/>
    <numFmt numFmtId="192" formatCode="_-* #,##0.00\ _P_t_s_-;\-* #,##0.00\ _P_t_s_-;_-* &quot;-&quot;??\ _P_t_s_-;_-@_-"/>
    <numFmt numFmtId="193" formatCode="#,"/>
    <numFmt numFmtId="194" formatCode="&quot;$&quot;#,##0.0_);[Red]\(&quot;$&quot;#,##0.0\)"/>
    <numFmt numFmtId="195" formatCode="_([$€]* #,##0.00_);_([$€]* \(#,##0.00\);_([$€]* &quot;-&quot;??_);_(@_)"/>
    <numFmt numFmtId="196" formatCode="#,#00"/>
    <numFmt numFmtId="197" formatCode="#.##000"/>
    <numFmt numFmtId="198" formatCode="#,##0.0_);\(#,##0.0\)"/>
    <numFmt numFmtId="199" formatCode="&quot;S/.&quot;\ #,##0_);\(&quot;S/.&quot;\ #,##0\)"/>
    <numFmt numFmtId="200" formatCode="&quot;S/.&quot;\ #,##0_);[Red]\(&quot;S/.&quot;\ #,##0\)"/>
    <numFmt numFmtId="201" formatCode="&quot;S/.&quot;\ #,##0.00_);\(&quot;S/.&quot;\ #,##0.00\)"/>
    <numFmt numFmtId="202" formatCode="_ * #,##0.000_ ;_ * \-#,##0.000_ ;_ * &quot;-&quot;??_ ;_ @_ "/>
    <numFmt numFmtId="203" formatCode="&quot;S/.&quot;\ #,##0.00_);[Red]\(&quot;S/.&quot;\ #,##0.00\)"/>
    <numFmt numFmtId="204" formatCode="_ * #,##0.00000_ ;_ * \-#,##0.00000_ ;_ * &quot;-&quot;??_ ;_ @_ "/>
    <numFmt numFmtId="205" formatCode="_ * #,##0.0_ ;_ * \-#,##0.0_ ;_ * &quot;-&quot;??_ ;_ @_ "/>
    <numFmt numFmtId="206" formatCode="_ * #,##0.0000_ ;_ * \-#,##0.0000_ ;_ * &quot;-&quot;??_ ;_ @_ "/>
    <numFmt numFmtId="207" formatCode="0.000000%"/>
    <numFmt numFmtId="208" formatCode="d&quot; de &quot;mmm&quot; de &quot;yy"/>
    <numFmt numFmtId="209" formatCode="_(&quot;S/.&quot;\ * #,##0.00_);_(&quot;S/.&quot;\ * \(#,##0.00\);_(&quot;S/.&quot;\ * &quot;-&quot;??_);_(@_)"/>
    <numFmt numFmtId="210" formatCode="\(0.000_)"/>
    <numFmt numFmtId="211" formatCode="\$#,#00"/>
    <numFmt numFmtId="212" formatCode="0.0000"/>
    <numFmt numFmtId="213" formatCode="[$$-409]#,##0.00"/>
    <numFmt numFmtId="214" formatCode="%#,#00"/>
    <numFmt numFmtId="215" formatCode="&quot;$&quot;#,##0;&quot;$&quot;\-#,##0"/>
    <numFmt numFmtId="216" formatCode="#,##0.0"/>
    <numFmt numFmtId="217" formatCode="&quot;$&quot;#,##0.0_);\(&quot;$&quot;#,##0.0\)"/>
    <numFmt numFmtId="218" formatCode="[$$-86B]\ #,##0.000"/>
    <numFmt numFmtId="219" formatCode="&quot;Verdadero&quot;;&quot;Verdadero&quot;;&quot;Falso&quot;"/>
    <numFmt numFmtId="220" formatCode="mm/dd/yy"/>
    <numFmt numFmtId="221" formatCode="_-* #,##0\ _€_-;\-* #,##0\ _€_-;_-* &quot;-&quot;??\ _€_-;_-@_-"/>
    <numFmt numFmtId="222" formatCode="#,##0;\(#,##0\)"/>
    <numFmt numFmtId="223" formatCode="#,##0.0;\(#,##0.0\)"/>
    <numFmt numFmtId="224" formatCode="#,##0\ ;\(#,##0\)\ ;&quot;-&quot;??_ "/>
    <numFmt numFmtId="225" formatCode="#,##0;\(#,##0\);&quot; - &quot;"/>
    <numFmt numFmtId="226" formatCode="#,##0;\(#,##0\);_(* &quot;-&quot;??_);_(@_)"/>
    <numFmt numFmtId="227" formatCode="#,##0;\ \(#,##0\)"/>
    <numFmt numFmtId="228" formatCode="#,##0;\(#,##0\);\-\ "/>
    <numFmt numFmtId="229" formatCode="#,##0;\(#,##0\);\-"/>
    <numFmt numFmtId="230" formatCode="_-* #,##0\ _D_M_-;\-* #,##0\ _D_M_-;_-* &quot;-&quot;??\ _D_M_-;_-@_-"/>
    <numFmt numFmtId="231" formatCode="#,##0.00;\(#,##0.00\)"/>
    <numFmt numFmtId="232" formatCode="0.0%;\(0.0%\)"/>
    <numFmt numFmtId="233" formatCode="#,##0&quot; pp&quot;;\(#,##0\);\-\ "/>
    <numFmt numFmtId="234" formatCode="_-* #,##0.0_-;\-* #,##0.0_-;_-* &quot;-&quot;??_-;_-@_-"/>
    <numFmt numFmtId="235" formatCode="#,##0_ ;\-#,##0\ "/>
  </numFmts>
  <fonts count="282">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1"/>
      <name val="Calibri"/>
      <family val="2"/>
      <scheme val="minor"/>
    </font>
    <font>
      <sz val="8"/>
      <name val="Calibri"/>
      <family val="2"/>
      <scheme val="minor"/>
    </font>
    <font>
      <sz val="11"/>
      <name val="Calibri   "/>
    </font>
    <font>
      <b/>
      <sz val="10"/>
      <color rgb="FFFFFFFF"/>
      <name val="Calibri"/>
      <family val="2"/>
    </font>
    <font>
      <b/>
      <sz val="10"/>
      <name val="Calibri"/>
      <family val="2"/>
    </font>
    <font>
      <sz val="10"/>
      <name val="Calibri"/>
      <family val="2"/>
    </font>
    <font>
      <sz val="7"/>
      <color rgb="FF000000"/>
      <name val="Calibri"/>
      <family val="2"/>
      <scheme val="minor"/>
    </font>
    <font>
      <sz val="10"/>
      <color theme="1"/>
      <name val="Calibri"/>
      <family val="2"/>
    </font>
    <font>
      <b/>
      <sz val="10"/>
      <color theme="1"/>
      <name val="Calibri"/>
      <family val="2"/>
    </font>
    <font>
      <b/>
      <vertAlign val="superscript"/>
      <sz val="10"/>
      <color rgb="FF000000"/>
      <name val="Calibri"/>
      <family val="2"/>
      <scheme val="minor"/>
    </font>
    <font>
      <i/>
      <sz val="10"/>
      <color theme="1"/>
      <name val="Calibri"/>
      <family val="2"/>
      <scheme val="minor"/>
    </font>
    <font>
      <vertAlign val="superscript"/>
      <sz val="10"/>
      <color theme="1"/>
      <name val="Calibri"/>
      <family val="2"/>
    </font>
    <font>
      <vertAlign val="superscript"/>
      <sz val="10"/>
      <name val="Calibri"/>
      <family val="2"/>
    </font>
    <font>
      <b/>
      <sz val="10"/>
      <color theme="0"/>
      <name val="Calibri"/>
      <family val="2"/>
    </font>
    <font>
      <b/>
      <vertAlign val="superscript"/>
      <sz val="10"/>
      <name val="Calibri"/>
      <family val="2"/>
    </font>
    <font>
      <b/>
      <vertAlign val="superscript"/>
      <sz val="10"/>
      <color theme="0"/>
      <name val="Calibri"/>
      <family val="2"/>
    </font>
    <font>
      <sz val="8"/>
      <color theme="1"/>
      <name val="Calibri"/>
      <family val="2"/>
      <scheme val="minor"/>
    </font>
    <font>
      <u/>
      <sz val="10"/>
      <color rgb="FF0070C0"/>
      <name val="Calibri"/>
      <family val="2"/>
      <scheme val="minor"/>
    </font>
    <font>
      <sz val="8"/>
      <color rgb="FF000000"/>
      <name val="Calibri"/>
      <family val="2"/>
      <scheme val="minor"/>
    </font>
    <font>
      <b/>
      <sz val="8"/>
      <name val="Calibri"/>
      <family val="2"/>
      <scheme val="minor"/>
    </font>
    <font>
      <b/>
      <sz val="8"/>
      <color rgb="FF000000"/>
      <name val="Calibri"/>
      <family val="2"/>
      <scheme val="minor"/>
    </font>
    <font>
      <i/>
      <sz val="8"/>
      <name val="Calibri"/>
      <family val="2"/>
      <scheme val="minor"/>
    </font>
    <font>
      <b/>
      <vertAlign val="superscript"/>
      <sz val="11"/>
      <color theme="1"/>
      <name val="Calibri"/>
      <family val="2"/>
      <scheme val="minor"/>
    </font>
    <font>
      <b/>
      <sz val="10"/>
      <color theme="1"/>
      <name val="Calibri   "/>
    </font>
    <font>
      <sz val="6.05"/>
      <color theme="1"/>
      <name val="Calibri"/>
      <family val="2"/>
      <scheme val="minor"/>
    </font>
    <font>
      <b/>
      <sz val="6.5"/>
      <name val="Calibri"/>
      <family val="2"/>
      <scheme val="minor"/>
    </font>
    <font>
      <b/>
      <sz val="6.5"/>
      <color theme="1"/>
      <name val="Calibri"/>
      <family val="2"/>
      <scheme val="minor"/>
    </font>
    <font>
      <vertAlign val="superscript"/>
      <sz val="8"/>
      <name val="Calibri"/>
      <family val="2"/>
      <scheme val="minor"/>
    </font>
    <font>
      <sz val="8"/>
      <color theme="1"/>
      <name val="Calibri   "/>
    </font>
    <font>
      <sz val="8"/>
      <color rgb="FF000000"/>
      <name val="Arial"/>
      <family val="2"/>
    </font>
    <font>
      <u/>
      <sz val="8"/>
      <color theme="10"/>
      <name val="Calibri"/>
      <family val="2"/>
      <scheme val="minor"/>
    </font>
    <font>
      <b/>
      <sz val="8"/>
      <color theme="1"/>
      <name val="Calibri   "/>
    </font>
    <font>
      <b/>
      <i/>
      <sz val="10"/>
      <name val="Calibri"/>
      <family val="2"/>
      <scheme val="minor"/>
    </font>
    <font>
      <sz val="10"/>
      <color rgb="FF000000"/>
      <name val="Calibri "/>
    </font>
    <font>
      <vertAlign val="superscript"/>
      <sz val="10"/>
      <color rgb="FF000000"/>
      <name val="Calibri "/>
    </font>
    <font>
      <b/>
      <sz val="10"/>
      <color rgb="FF000000"/>
      <name val="Calibri "/>
    </font>
    <font>
      <b/>
      <vertAlign val="superscript"/>
      <sz val="10"/>
      <color rgb="FF000000"/>
      <name val="Calibri "/>
    </font>
    <font>
      <b/>
      <sz val="10"/>
      <color theme="0" tint="-4.9989318521683403E-2"/>
      <name val="Calibri"/>
      <family val="2"/>
      <scheme val="minor"/>
    </font>
    <font>
      <sz val="11"/>
      <name val="Calibri"/>
      <family val="2"/>
    </font>
    <font>
      <vertAlign val="superscript"/>
      <sz val="10"/>
      <name val="Calibri "/>
    </font>
    <font>
      <b/>
      <sz val="9"/>
      <color theme="0"/>
      <name val="Calibri "/>
    </font>
    <font>
      <b/>
      <vertAlign val="superscript"/>
      <sz val="9"/>
      <color theme="0"/>
      <name val="Calibri "/>
    </font>
    <font>
      <b/>
      <sz val="9"/>
      <color rgb="FFFFFFFF"/>
      <name val="Calibri"/>
      <family val="2"/>
      <scheme val="minor"/>
    </font>
    <font>
      <b/>
      <sz val="9"/>
      <color theme="0"/>
      <name val="Calibri"/>
      <family val="2"/>
      <scheme val="minor"/>
    </font>
  </fonts>
  <fills count="127">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30D0C8"/>
        <bgColor indexed="64"/>
      </patternFill>
    </fill>
    <fill>
      <patternFill patternType="solid">
        <fgColor rgb="FF46BDC6"/>
        <bgColor indexed="64"/>
      </patternFill>
    </fill>
    <fill>
      <patternFill patternType="solid">
        <fgColor rgb="FF1DD5CC"/>
        <bgColor indexed="64"/>
      </patternFill>
    </fill>
    <fill>
      <patternFill patternType="solid">
        <fgColor rgb="FF26D07C"/>
        <bgColor indexed="64"/>
      </patternFill>
    </fill>
    <fill>
      <patternFill patternType="solid">
        <fgColor theme="0" tint="-0.14999847407452621"/>
        <bgColor indexed="64"/>
      </patternFill>
    </fill>
  </fills>
  <borders count="87">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auto="1"/>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indexed="64"/>
      </right>
      <top style="medium">
        <color rgb="FF000000"/>
      </top>
      <bottom/>
      <diagonal/>
    </border>
    <border>
      <left/>
      <right/>
      <top/>
      <bottom style="medium">
        <color auto="1"/>
      </bottom>
      <diagonal/>
    </border>
    <border>
      <left/>
      <right style="medium">
        <color auto="1"/>
      </right>
      <top/>
      <bottom style="medium">
        <color auto="1"/>
      </bottom>
      <diagonal/>
    </border>
    <border>
      <left/>
      <right/>
      <top/>
      <bottom style="medium">
        <color theme="1"/>
      </bottom>
      <diagonal/>
    </border>
    <border>
      <left style="medium">
        <color indexed="64"/>
      </left>
      <right style="medium">
        <color theme="1"/>
      </right>
      <top/>
      <bottom/>
      <diagonal/>
    </border>
    <border>
      <left/>
      <right style="medium">
        <color theme="1"/>
      </right>
      <top/>
      <bottom/>
      <diagonal/>
    </border>
    <border>
      <left style="medium">
        <color indexed="64"/>
      </left>
      <right style="medium">
        <color theme="1"/>
      </right>
      <top/>
      <bottom style="medium">
        <color theme="1"/>
      </bottom>
      <diagonal/>
    </border>
    <border>
      <left style="medium">
        <color theme="1"/>
      </left>
      <right style="medium">
        <color theme="1"/>
      </right>
      <top style="medium">
        <color theme="1"/>
      </top>
      <bottom/>
      <diagonal/>
    </border>
    <border>
      <left/>
      <right/>
      <top style="medium">
        <color theme="1"/>
      </top>
      <bottom/>
      <diagonal/>
    </border>
    <border>
      <left/>
      <right style="medium">
        <color indexed="64"/>
      </right>
      <top style="medium">
        <color theme="1"/>
      </top>
      <bottom/>
      <diagonal/>
    </border>
    <border>
      <left style="medium">
        <color theme="1"/>
      </left>
      <right style="medium">
        <color theme="1"/>
      </right>
      <top/>
      <bottom style="medium">
        <color theme="1"/>
      </bottom>
      <diagonal/>
    </border>
    <border>
      <left/>
      <right style="medium">
        <color theme="1"/>
      </right>
      <top/>
      <bottom style="medium">
        <color theme="1"/>
      </bottom>
      <diagonal/>
    </border>
    <border>
      <left style="medium">
        <color theme="1"/>
      </left>
      <right style="medium">
        <color theme="1"/>
      </right>
      <top/>
      <bottom/>
      <diagonal/>
    </border>
  </borders>
  <cellStyleXfs count="53525">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1" fontId="9"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0" fontId="9" fillId="0" borderId="0"/>
    <xf numFmtId="9" fontId="8"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0" fontId="9" fillId="0" borderId="0"/>
    <xf numFmtId="0" fontId="11" fillId="0" borderId="0"/>
    <xf numFmtId="171" fontId="8"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9" fontId="2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1" fontId="29" fillId="0" borderId="0" applyFont="0" applyFill="0" applyBorder="0" applyAlignment="0" applyProtection="0"/>
    <xf numFmtId="9" fontId="29" fillId="0" borderId="0" applyFont="0" applyFill="0" applyBorder="0" applyAlignment="0" applyProtection="0"/>
    <xf numFmtId="0" fontId="25" fillId="0" borderId="0"/>
    <xf numFmtId="0" fontId="25" fillId="0" borderId="0"/>
    <xf numFmtId="169" fontId="25"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25" fillId="0" borderId="0"/>
    <xf numFmtId="0" fontId="8" fillId="0" borderId="0"/>
    <xf numFmtId="9" fontId="8" fillId="0" borderId="0" applyFont="0" applyFill="0" applyBorder="0" applyAlignment="0" applyProtection="0"/>
    <xf numFmtId="0" fontId="32" fillId="0" borderId="0"/>
    <xf numFmtId="171" fontId="25" fillId="0" borderId="0" applyFont="0" applyFill="0" applyBorder="0" applyAlignment="0" applyProtection="0"/>
    <xf numFmtId="0" fontId="9" fillId="0" borderId="0"/>
    <xf numFmtId="0" fontId="8" fillId="0" borderId="0"/>
    <xf numFmtId="169" fontId="8" fillId="0" borderId="0" applyFont="0" applyFill="0" applyBorder="0" applyAlignment="0" applyProtection="0"/>
    <xf numFmtId="43" fontId="33" fillId="0" borderId="0" applyFont="0" applyFill="0" applyBorder="0" applyAlignment="0" applyProtection="0"/>
    <xf numFmtId="0" fontId="9" fillId="0" borderId="0"/>
    <xf numFmtId="175" fontId="9" fillId="0" borderId="0" applyFont="0" applyFill="0" applyBorder="0" applyAlignment="0" applyProtection="0"/>
    <xf numFmtId="0" fontId="8" fillId="0" borderId="0"/>
    <xf numFmtId="169" fontId="8" fillId="0" borderId="0" applyFont="0" applyFill="0" applyBorder="0" applyAlignment="0" applyProtection="0"/>
    <xf numFmtId="175" fontId="9" fillId="0" borderId="0" applyFont="0" applyFill="0" applyBorder="0" applyAlignment="0" applyProtection="0"/>
    <xf numFmtId="9" fontId="32"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5" fontId="55" fillId="0" borderId="0" applyNumberFormat="0" applyFill="0" applyBorder="0" applyAlignment="0" applyProtection="0"/>
    <xf numFmtId="186" fontId="5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32" fillId="0" borderId="0" applyNumberFormat="0" applyFill="0" applyBorder="0" applyAlignment="0" applyProtection="0"/>
    <xf numFmtId="185" fontId="8"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8" fillId="0" borderId="0"/>
    <xf numFmtId="185" fontId="8" fillId="0" borderId="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32" fillId="0" borderId="0" applyNumberFormat="0" applyFill="0" applyBorder="0" applyAlignment="0" applyProtection="0"/>
    <xf numFmtId="186" fontId="32"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56" fillId="0" borderId="0" applyNumberFormat="0" applyFill="0" applyBorder="0" applyAlignment="0" applyProtection="0"/>
    <xf numFmtId="186" fontId="56"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185" fontId="9" fillId="0" borderId="0" applyNumberFormat="0" applyFill="0" applyBorder="0" applyAlignment="0" applyProtection="0"/>
    <xf numFmtId="186" fontId="9" fillId="0" borderId="0" applyNumberFormat="0" applyFill="0" applyBorder="0" applyAlignment="0" applyProtection="0"/>
    <xf numFmtId="0" fontId="57" fillId="41" borderId="0" applyNumberFormat="0" applyBorder="0" applyAlignment="0" applyProtection="0"/>
    <xf numFmtId="185" fontId="58" fillId="42" borderId="0" applyNumberFormat="0" applyBorder="0" applyAlignment="0" applyProtection="0"/>
    <xf numFmtId="0" fontId="8" fillId="18" borderId="0" applyNumberFormat="0" applyBorder="0" applyAlignment="0" applyProtection="0"/>
    <xf numFmtId="186" fontId="57" fillId="41" borderId="0" applyNumberFormat="0" applyBorder="0" applyAlignment="0" applyProtection="0"/>
    <xf numFmtId="0" fontId="57" fillId="43" borderId="0" applyNumberFormat="0" applyBorder="0" applyAlignment="0" applyProtection="0"/>
    <xf numFmtId="185" fontId="58" fillId="44" borderId="0" applyNumberFormat="0" applyBorder="0" applyAlignment="0" applyProtection="0"/>
    <xf numFmtId="0" fontId="8" fillId="22" borderId="0" applyNumberFormat="0" applyBorder="0" applyAlignment="0" applyProtection="0"/>
    <xf numFmtId="186" fontId="57" fillId="43" borderId="0" applyNumberFormat="0" applyBorder="0" applyAlignment="0" applyProtection="0"/>
    <xf numFmtId="0" fontId="57" fillId="45" borderId="0" applyNumberFormat="0" applyBorder="0" applyAlignment="0" applyProtection="0"/>
    <xf numFmtId="185" fontId="58" fillId="46" borderId="0" applyNumberFormat="0" applyBorder="0" applyAlignment="0" applyProtection="0"/>
    <xf numFmtId="0" fontId="8" fillId="26" borderId="0" applyNumberFormat="0" applyBorder="0" applyAlignment="0" applyProtection="0"/>
    <xf numFmtId="186" fontId="57" fillId="45" borderId="0" applyNumberFormat="0" applyBorder="0" applyAlignment="0" applyProtection="0"/>
    <xf numFmtId="0" fontId="57" fillId="47" borderId="0" applyNumberFormat="0" applyBorder="0" applyAlignment="0" applyProtection="0"/>
    <xf numFmtId="185" fontId="58" fillId="48" borderId="0" applyNumberFormat="0" applyBorder="0" applyAlignment="0" applyProtection="0"/>
    <xf numFmtId="0" fontId="8" fillId="30" borderId="0" applyNumberFormat="0" applyBorder="0" applyAlignment="0" applyProtection="0"/>
    <xf numFmtId="186" fontId="57" fillId="47" borderId="0" applyNumberFormat="0" applyBorder="0" applyAlignment="0" applyProtection="0"/>
    <xf numFmtId="0" fontId="57" fillId="49" borderId="0" applyNumberFormat="0" applyBorder="0" applyAlignment="0" applyProtection="0"/>
    <xf numFmtId="185" fontId="58" fillId="50" borderId="0" applyNumberFormat="0" applyBorder="0" applyAlignment="0" applyProtection="0"/>
    <xf numFmtId="0" fontId="8" fillId="34" borderId="0" applyNumberFormat="0" applyBorder="0" applyAlignment="0" applyProtection="0"/>
    <xf numFmtId="186" fontId="57" fillId="49" borderId="0" applyNumberFormat="0" applyBorder="0" applyAlignment="0" applyProtection="0"/>
    <xf numFmtId="0" fontId="57" fillId="44" borderId="0" applyNumberFormat="0" applyBorder="0" applyAlignment="0" applyProtection="0"/>
    <xf numFmtId="185" fontId="58" fillId="51" borderId="0" applyNumberFormat="0" applyBorder="0" applyAlignment="0" applyProtection="0"/>
    <xf numFmtId="0" fontId="8" fillId="38" borderId="0" applyNumberFormat="0" applyBorder="0" applyAlignment="0" applyProtection="0"/>
    <xf numFmtId="186" fontId="57" fillId="44"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8" fillId="4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1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0" fontId="32"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5" fontId="11"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2" borderId="0" applyNumberFormat="0" applyBorder="0" applyAlignment="0" applyProtection="0"/>
    <xf numFmtId="187" fontId="8" fillId="42"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8"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22"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0" fontId="32"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52" borderId="0" applyNumberFormat="0" applyBorder="0" applyAlignment="0" applyProtection="0"/>
    <xf numFmtId="187" fontId="8" fillId="52"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5" fontId="11"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4" borderId="0" applyNumberFormat="0" applyBorder="0" applyAlignment="0" applyProtection="0"/>
    <xf numFmtId="187" fontId="8" fillId="44"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8" fillId="46"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2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0" fontId="32"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5" fontId="11"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6" borderId="0" applyNumberFormat="0" applyBorder="0" applyAlignment="0" applyProtection="0"/>
    <xf numFmtId="187" fontId="8" fillId="46"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8" fillId="48"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30"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0" fontId="32"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5" fontId="11"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48" borderId="0" applyNumberFormat="0" applyBorder="0" applyAlignment="0" applyProtection="0"/>
    <xf numFmtId="187" fontId="8" fillId="48"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0" fontId="32" fillId="50"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5" fontId="11" fillId="50"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4" borderId="0" applyNumberFormat="0" applyBorder="0" applyAlignment="0" applyProtection="0"/>
    <xf numFmtId="187" fontId="8" fillId="34"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29" fillId="44" borderId="0" applyNumberFormat="0" applyBorder="0" applyAlignment="0" applyProtection="0"/>
    <xf numFmtId="0" fontId="29"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11" fillId="51" borderId="0" applyNumberFormat="0" applyBorder="0" applyAlignment="0" applyProtection="0"/>
    <xf numFmtId="0" fontId="8" fillId="38" borderId="0" applyNumberFormat="0" applyBorder="0" applyAlignment="0" applyProtection="0"/>
    <xf numFmtId="0" fontId="32"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0" borderId="0"/>
    <xf numFmtId="187" fontId="8" fillId="0" borderId="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32" fillId="51"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5" fontId="11" fillId="51"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185" fontId="8" fillId="38" borderId="0" applyNumberFormat="0" applyBorder="0" applyAlignment="0" applyProtection="0"/>
    <xf numFmtId="187" fontId="8" fillId="38" borderId="0" applyNumberFormat="0" applyBorder="0" applyAlignment="0" applyProtection="0"/>
    <xf numFmtId="0" fontId="57" fillId="53" borderId="0" applyNumberFormat="0" applyBorder="0" applyAlignment="0" applyProtection="0"/>
    <xf numFmtId="185" fontId="58" fillId="49" borderId="0" applyNumberFormat="0" applyBorder="0" applyAlignment="0" applyProtection="0"/>
    <xf numFmtId="0" fontId="8" fillId="19" borderId="0" applyNumberFormat="0" applyBorder="0" applyAlignment="0" applyProtection="0"/>
    <xf numFmtId="186" fontId="57" fillId="53" borderId="0" applyNumberFormat="0" applyBorder="0" applyAlignment="0" applyProtection="0"/>
    <xf numFmtId="0" fontId="57" fillId="43" borderId="0" applyNumberFormat="0" applyBorder="0" applyAlignment="0" applyProtection="0"/>
    <xf numFmtId="185" fontId="58" fillId="43" borderId="0" applyNumberFormat="0" applyBorder="0" applyAlignment="0" applyProtection="0"/>
    <xf numFmtId="186" fontId="57" fillId="43" borderId="0" applyNumberFormat="0" applyBorder="0" applyAlignment="0" applyProtection="0"/>
    <xf numFmtId="0" fontId="57" fillId="54" borderId="0" applyNumberFormat="0" applyBorder="0" applyAlignment="0" applyProtection="0"/>
    <xf numFmtId="185" fontId="58" fillId="55" borderId="0" applyNumberFormat="0" applyBorder="0" applyAlignment="0" applyProtection="0"/>
    <xf numFmtId="0" fontId="8" fillId="27" borderId="0" applyNumberFormat="0" applyBorder="0" applyAlignment="0" applyProtection="0"/>
    <xf numFmtId="186" fontId="57" fillId="54" borderId="0" applyNumberFormat="0" applyBorder="0" applyAlignment="0" applyProtection="0"/>
    <xf numFmtId="0" fontId="57" fillId="56" borderId="0" applyNumberFormat="0" applyBorder="0" applyAlignment="0" applyProtection="0"/>
    <xf numFmtId="185" fontId="58" fillId="48" borderId="0" applyNumberFormat="0" applyBorder="0" applyAlignment="0" applyProtection="0"/>
    <xf numFmtId="0" fontId="8" fillId="31" borderId="0" applyNumberFormat="0" applyBorder="0" applyAlignment="0" applyProtection="0"/>
    <xf numFmtId="186" fontId="57" fillId="56" borderId="0" applyNumberFormat="0" applyBorder="0" applyAlignment="0" applyProtection="0"/>
    <xf numFmtId="0" fontId="57" fillId="53" borderId="0" applyNumberFormat="0" applyBorder="0" applyAlignment="0" applyProtection="0"/>
    <xf numFmtId="185" fontId="58" fillId="49" borderId="0" applyNumberFormat="0" applyBorder="0" applyAlignment="0" applyProtection="0"/>
    <xf numFmtId="0" fontId="8" fillId="35" borderId="0" applyNumberFormat="0" applyBorder="0" applyAlignment="0" applyProtection="0"/>
    <xf numFmtId="186" fontId="57" fillId="53" borderId="0" applyNumberFormat="0" applyBorder="0" applyAlignment="0" applyProtection="0"/>
    <xf numFmtId="0" fontId="57" fillId="51" borderId="0" applyNumberFormat="0" applyBorder="0" applyAlignment="0" applyProtection="0"/>
    <xf numFmtId="185" fontId="58" fillId="57" borderId="0" applyNumberFormat="0" applyBorder="0" applyAlignment="0" applyProtection="0"/>
    <xf numFmtId="0" fontId="8" fillId="39" borderId="0" applyNumberFormat="0" applyBorder="0" applyAlignment="0" applyProtection="0"/>
    <xf numFmtId="186" fontId="57" fillId="51"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0" fontId="32" fillId="4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5" fontId="11" fillId="4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19" borderId="0" applyNumberFormat="0" applyBorder="0" applyAlignment="0" applyProtection="0"/>
    <xf numFmtId="187" fontId="8" fillId="19"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29"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0" fontId="32" fillId="4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5" fontId="11" fillId="4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23" borderId="0" applyNumberFormat="0" applyBorder="0" applyAlignment="0" applyProtection="0"/>
    <xf numFmtId="187" fontId="8" fillId="23"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8" fillId="55"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27"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11" borderId="0" applyNumberFormat="0" applyBorder="0" applyAlignment="0" applyProtection="0"/>
    <xf numFmtId="187" fontId="8" fillId="11"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7" borderId="0" applyNumberFormat="0" applyBorder="0" applyAlignment="0" applyProtection="0"/>
    <xf numFmtId="187" fontId="8" fillId="37"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0" fontId="32"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5" fontId="11"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55" borderId="0" applyNumberFormat="0" applyBorder="0" applyAlignment="0" applyProtection="0"/>
    <xf numFmtId="187" fontId="8" fillId="55"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0" fontId="32" fillId="48"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5" fontId="11" fillId="48"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1" borderId="0" applyNumberFormat="0" applyBorder="0" applyAlignment="0" applyProtection="0"/>
    <xf numFmtId="187" fontId="8" fillId="31"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3" borderId="0" applyNumberFormat="0" applyBorder="0" applyAlignment="0" applyProtection="0"/>
    <xf numFmtId="187" fontId="8" fillId="33"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0" fontId="32" fillId="49" borderId="0" applyNumberFormat="0" applyBorder="0" applyAlignment="0" applyProtection="0"/>
    <xf numFmtId="185" fontId="8" fillId="58" borderId="0" applyNumberFormat="0" applyBorder="0" applyAlignment="0" applyProtection="0"/>
    <xf numFmtId="187" fontId="8" fillId="58"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5" fontId="11" fillId="49"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5" borderId="0" applyNumberFormat="0" applyBorder="0" applyAlignment="0" applyProtection="0"/>
    <xf numFmtId="187" fontId="8" fillId="35"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21" borderId="0" applyNumberFormat="0" applyBorder="0" applyAlignment="0" applyProtection="0"/>
    <xf numFmtId="187" fontId="8" fillId="21"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0" borderId="0" applyNumberFormat="0" applyBorder="0" applyAlignment="0" applyProtection="0"/>
    <xf numFmtId="187" fontId="8" fillId="0"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32" fillId="57"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6" borderId="0" applyNumberFormat="0" applyBorder="0" applyAlignment="0" applyProtection="0"/>
    <xf numFmtId="187" fontId="8" fillId="6"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5" fontId="11" fillId="57"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185" fontId="8" fillId="39" borderId="0" applyNumberFormat="0" applyBorder="0" applyAlignment="0" applyProtection="0"/>
    <xf numFmtId="187" fontId="8" fillId="39" borderId="0" applyNumberFormat="0" applyBorder="0" applyAlignment="0" applyProtection="0"/>
    <xf numFmtId="0" fontId="59" fillId="53" borderId="0" applyNumberFormat="0" applyBorder="0" applyAlignment="0" applyProtection="0"/>
    <xf numFmtId="185" fontId="60" fillId="59" borderId="0" applyNumberFormat="0" applyBorder="0" applyAlignment="0" applyProtection="0"/>
    <xf numFmtId="0" fontId="38" fillId="20" borderId="0" applyNumberFormat="0" applyBorder="0" applyAlignment="0" applyProtection="0"/>
    <xf numFmtId="186" fontId="59" fillId="53" borderId="0" applyNumberFormat="0" applyBorder="0" applyAlignment="0" applyProtection="0"/>
    <xf numFmtId="0" fontId="59" fillId="43" borderId="0" applyNumberFormat="0" applyBorder="0" applyAlignment="0" applyProtection="0"/>
    <xf numFmtId="185" fontId="60" fillId="43" borderId="0" applyNumberFormat="0" applyBorder="0" applyAlignment="0" applyProtection="0"/>
    <xf numFmtId="186" fontId="59" fillId="43" borderId="0" applyNumberFormat="0" applyBorder="0" applyAlignment="0" applyProtection="0"/>
    <xf numFmtId="0" fontId="59" fillId="54" borderId="0" applyNumberFormat="0" applyBorder="0" applyAlignment="0" applyProtection="0"/>
    <xf numFmtId="185" fontId="60" fillId="55" borderId="0" applyNumberFormat="0" applyBorder="0" applyAlignment="0" applyProtection="0"/>
    <xf numFmtId="0" fontId="38" fillId="28" borderId="0" applyNumberFormat="0" applyBorder="0" applyAlignment="0" applyProtection="0"/>
    <xf numFmtId="186" fontId="59" fillId="54" borderId="0" applyNumberFormat="0" applyBorder="0" applyAlignment="0" applyProtection="0"/>
    <xf numFmtId="0" fontId="59" fillId="56" borderId="0" applyNumberFormat="0" applyBorder="0" applyAlignment="0" applyProtection="0"/>
    <xf numFmtId="185" fontId="60" fillId="60" borderId="0" applyNumberFormat="0" applyBorder="0" applyAlignment="0" applyProtection="0"/>
    <xf numFmtId="0" fontId="38" fillId="32" borderId="0" applyNumberFormat="0" applyBorder="0" applyAlignment="0" applyProtection="0"/>
    <xf numFmtId="186" fontId="59" fillId="56" borderId="0" applyNumberFormat="0" applyBorder="0" applyAlignment="0" applyProtection="0"/>
    <xf numFmtId="0" fontId="59" fillId="53" borderId="0" applyNumberFormat="0" applyBorder="0" applyAlignment="0" applyProtection="0"/>
    <xf numFmtId="185" fontId="60" fillId="61" borderId="0" applyNumberFormat="0" applyBorder="0" applyAlignment="0" applyProtection="0"/>
    <xf numFmtId="0" fontId="38" fillId="36" borderId="0" applyNumberFormat="0" applyBorder="0" applyAlignment="0" applyProtection="0"/>
    <xf numFmtId="186" fontId="59" fillId="53" borderId="0" applyNumberFormat="0" applyBorder="0" applyAlignment="0" applyProtection="0"/>
    <xf numFmtId="0" fontId="59" fillId="51" borderId="0" applyNumberFormat="0" applyBorder="0" applyAlignment="0" applyProtection="0"/>
    <xf numFmtId="185" fontId="60" fillId="62" borderId="0" applyNumberFormat="0" applyBorder="0" applyAlignment="0" applyProtection="0"/>
    <xf numFmtId="0" fontId="38" fillId="40" borderId="0" applyNumberFormat="0" applyBorder="0" applyAlignment="0" applyProtection="0"/>
    <xf numFmtId="186" fontId="59" fillId="51" borderId="0" applyNumberFormat="0" applyBorder="0" applyAlignment="0" applyProtection="0"/>
    <xf numFmtId="185" fontId="61" fillId="59" borderId="0" applyNumberFormat="0" applyBorder="0" applyAlignment="0" applyProtection="0"/>
    <xf numFmtId="0" fontId="32" fillId="59" borderId="0" applyNumberFormat="0" applyBorder="0" applyAlignment="0" applyProtection="0"/>
    <xf numFmtId="185" fontId="61"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20"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7" fontId="38" fillId="20" borderId="0" applyNumberFormat="0" applyBorder="0" applyAlignment="0" applyProtection="0"/>
    <xf numFmtId="0" fontId="32" fillId="59" borderId="0" applyNumberFormat="0" applyBorder="0" applyAlignment="0" applyProtection="0"/>
    <xf numFmtId="185" fontId="61" fillId="59" borderId="0" applyNumberFormat="0" applyBorder="0" applyAlignment="0" applyProtection="0"/>
    <xf numFmtId="187" fontId="38" fillId="20"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5" fontId="61" fillId="59" borderId="0" applyNumberFormat="0" applyBorder="0" applyAlignment="0" applyProtection="0"/>
    <xf numFmtId="185" fontId="61" fillId="43" borderId="0" applyNumberFormat="0" applyBorder="0" applyAlignment="0" applyProtection="0"/>
    <xf numFmtId="0" fontId="32"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7" fontId="38" fillId="24" borderId="0" applyNumberFormat="0" applyBorder="0" applyAlignment="0" applyProtection="0"/>
    <xf numFmtId="0" fontId="32" fillId="43" borderId="0" applyNumberFormat="0" applyBorder="0" applyAlignment="0" applyProtection="0"/>
    <xf numFmtId="185" fontId="61" fillId="43" borderId="0" applyNumberFormat="0" applyBorder="0" applyAlignment="0" applyProtection="0"/>
    <xf numFmtId="187" fontId="38" fillId="2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43" borderId="0" applyNumberFormat="0" applyBorder="0" applyAlignment="0" applyProtection="0"/>
    <xf numFmtId="185" fontId="61" fillId="55" borderId="0" applyNumberFormat="0" applyBorder="0" applyAlignment="0" applyProtection="0"/>
    <xf numFmtId="0" fontId="32" fillId="55" borderId="0" applyNumberFormat="0" applyBorder="0" applyAlignment="0" applyProtection="0"/>
    <xf numFmtId="185" fontId="61" fillId="55" borderId="0" applyNumberFormat="0" applyBorder="0" applyAlignment="0" applyProtection="0"/>
    <xf numFmtId="0" fontId="38" fillId="55"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28"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7" fontId="38" fillId="55" borderId="0" applyNumberFormat="0" applyBorder="0" applyAlignment="0" applyProtection="0"/>
    <xf numFmtId="0" fontId="32" fillId="55" borderId="0" applyNumberFormat="0" applyBorder="0" applyAlignment="0" applyProtection="0"/>
    <xf numFmtId="185" fontId="61" fillId="55" borderId="0" applyNumberFormat="0" applyBorder="0" applyAlignment="0" applyProtection="0"/>
    <xf numFmtId="187" fontId="3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5" fontId="61" fillId="55" borderId="0" applyNumberFormat="0" applyBorder="0" applyAlignment="0" applyProtection="0"/>
    <xf numFmtId="185" fontId="61" fillId="60"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0" fontId="38" fillId="60"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32"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7" fontId="38" fillId="60"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187" fontId="38"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5" fontId="61" fillId="61"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36"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6" fontId="38" fillId="36"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187" fontId="38" fillId="36" borderId="0" applyNumberFormat="0" applyBorder="0" applyAlignment="0" applyProtection="0"/>
    <xf numFmtId="0" fontId="32" fillId="61"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5" fontId="61" fillId="62" borderId="0" applyNumberFormat="0" applyBorder="0" applyAlignment="0" applyProtection="0"/>
    <xf numFmtId="0" fontId="32" fillId="62" borderId="0" applyNumberFormat="0" applyBorder="0" applyAlignment="0" applyProtection="0"/>
    <xf numFmtId="185" fontId="61" fillId="62" borderId="0" applyNumberFormat="0" applyBorder="0" applyAlignment="0" applyProtection="0"/>
    <xf numFmtId="0" fontId="38" fillId="62"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40"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187" fontId="38" fillId="62" borderId="0" applyNumberFormat="0" applyBorder="0" applyAlignment="0" applyProtection="0"/>
    <xf numFmtId="0" fontId="32" fillId="62" borderId="0" applyNumberFormat="0" applyBorder="0" applyAlignment="0" applyProtection="0"/>
    <xf numFmtId="185" fontId="61" fillId="62" borderId="0" applyNumberFormat="0" applyBorder="0" applyAlignment="0" applyProtection="0"/>
    <xf numFmtId="187" fontId="38" fillId="62" borderId="0" applyNumberFormat="0" applyBorder="0" applyAlignment="0" applyProtection="0"/>
    <xf numFmtId="0" fontId="32" fillId="62" borderId="0" applyNumberFormat="0" applyBorder="0" applyAlignment="0" applyProtection="0"/>
    <xf numFmtId="0" fontId="32" fillId="62"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185" fontId="61" fillId="62" borderId="0" applyNumberFormat="0" applyBorder="0" applyAlignment="0" applyProtection="0"/>
    <xf numFmtId="0" fontId="61"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1" fillId="68"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5" fontId="60" fillId="70" borderId="0" applyNumberFormat="0" applyBorder="0" applyAlignment="0" applyProtection="0"/>
    <xf numFmtId="0" fontId="38" fillId="17" borderId="0" applyNumberFormat="0" applyBorder="0" applyAlignment="0" applyProtection="0"/>
    <xf numFmtId="185" fontId="60" fillId="70"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6" fontId="61" fillId="63" borderId="0" applyNumberFormat="0" applyBorder="0" applyAlignment="0" applyProtection="0"/>
    <xf numFmtId="185" fontId="61" fillId="70" borderId="0" applyNumberFormat="0" applyBorder="0" applyAlignment="0" applyProtection="0"/>
    <xf numFmtId="0" fontId="6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1" fillId="76"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5" fontId="60" fillId="77" borderId="0" applyNumberFormat="0" applyBorder="0" applyAlignment="0" applyProtection="0"/>
    <xf numFmtId="185" fontId="60" fillId="77"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6" fontId="61" fillId="71" borderId="0" applyNumberFormat="0" applyBorder="0" applyAlignment="0" applyProtection="0"/>
    <xf numFmtId="185" fontId="61" fillId="77" borderId="0" applyNumberFormat="0" applyBorder="0" applyAlignment="0" applyProtection="0"/>
    <xf numFmtId="0" fontId="61"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1" fillId="67"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5" fontId="60" fillId="54" borderId="0" applyNumberFormat="0" applyBorder="0" applyAlignment="0" applyProtection="0"/>
    <xf numFmtId="185" fontId="60" fillId="54"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186" fontId="61" fillId="76" borderId="0" applyNumberFormat="0" applyBorder="0" applyAlignment="0" applyProtection="0"/>
    <xf numFmtId="0" fontId="61" fillId="82" borderId="0" applyNumberFormat="0" applyBorder="0" applyAlignment="0" applyProtection="0"/>
    <xf numFmtId="0" fontId="61"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1" fillId="67"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5" fontId="60" fillId="60" borderId="0" applyNumberFormat="0" applyBorder="0" applyAlignment="0" applyProtection="0"/>
    <xf numFmtId="0" fontId="38" fillId="29" borderId="0" applyNumberFormat="0" applyBorder="0" applyAlignment="0" applyProtection="0"/>
    <xf numFmtId="185" fontId="60" fillId="60"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186" fontId="61" fillId="83" borderId="0" applyNumberFormat="0" applyBorder="0" applyAlignment="0" applyProtection="0"/>
    <xf numFmtId="0" fontId="61" fillId="84" borderId="0" applyNumberFormat="0" applyBorder="0" applyAlignment="0" applyProtection="0"/>
    <xf numFmtId="0" fontId="61"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6" fontId="11" fillId="66" borderId="0" applyNumberFormat="0" applyBorder="0" applyAlignment="0" applyProtection="0"/>
    <xf numFmtId="0" fontId="61" fillId="66"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5" fontId="60" fillId="61" borderId="0" applyNumberFormat="0" applyBorder="0" applyAlignment="0" applyProtection="0"/>
    <xf numFmtId="185" fontId="60" fillId="61"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186" fontId="61" fillId="85" borderId="0" applyNumberFormat="0" applyBorder="0" applyAlignment="0" applyProtection="0"/>
    <xf numFmtId="0" fontId="61" fillId="69" borderId="0" applyNumberFormat="0" applyBorder="0" applyAlignment="0" applyProtection="0"/>
    <xf numFmtId="0" fontId="61" fillId="86" borderId="0" applyNumberFormat="0" applyBorder="0" applyAlignment="0" applyProtection="0"/>
    <xf numFmtId="0" fontId="11" fillId="87" borderId="0" applyNumberFormat="0" applyBorder="0" applyAlignment="0" applyProtection="0"/>
    <xf numFmtId="186"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1" fillId="88"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5" fontId="60" fillId="90" borderId="0" applyNumberFormat="0" applyBorder="0" applyAlignment="0" applyProtection="0"/>
    <xf numFmtId="0" fontId="38" fillId="37" borderId="0" applyNumberFormat="0" applyBorder="0" applyAlignment="0" applyProtection="0"/>
    <xf numFmtId="185" fontId="60" fillId="90"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186" fontId="61" fillId="86" borderId="0" applyNumberFormat="0" applyBorder="0" applyAlignment="0" applyProtection="0"/>
    <xf numFmtId="0" fontId="61" fillId="91" borderId="0" applyNumberFormat="0" applyBorder="0" applyAlignment="0" applyProtection="0"/>
    <xf numFmtId="0" fontId="63" fillId="0" borderId="0">
      <alignment horizontal="center" wrapText="1"/>
      <protection locked="0"/>
    </xf>
    <xf numFmtId="0" fontId="32" fillId="0" borderId="0">
      <alignment horizontal="center" wrapText="1"/>
      <protection locked="0"/>
    </xf>
    <xf numFmtId="0" fontId="64" fillId="74" borderId="0" applyNumberFormat="0" applyBorder="0" applyAlignment="0" applyProtection="0"/>
    <xf numFmtId="185" fontId="65" fillId="44" borderId="0" applyNumberFormat="0" applyBorder="0" applyAlignment="0" applyProtection="0"/>
    <xf numFmtId="0" fontId="44" fillId="11" borderId="0" applyNumberFormat="0" applyBorder="0" applyAlignment="0" applyProtection="0"/>
    <xf numFmtId="186" fontId="64" fillId="74" borderId="0" applyNumberFormat="0" applyBorder="0" applyAlignment="0" applyProtection="0"/>
    <xf numFmtId="0" fontId="32" fillId="0" borderId="0" applyNumberFormat="0" applyFill="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185" fontId="66" fillId="46" borderId="0" applyNumberFormat="0" applyBorder="0" applyAlignment="0" applyProtection="0"/>
    <xf numFmtId="185" fontId="66" fillId="46" borderId="0" applyNumberFormat="0" applyBorder="0" applyAlignment="0" applyProtection="0"/>
    <xf numFmtId="187"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10" borderId="0" applyNumberFormat="0" applyBorder="0" applyAlignment="0" applyProtection="0"/>
    <xf numFmtId="187"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8" fontId="19" fillId="0" borderId="0" applyFill="0"/>
    <xf numFmtId="188" fontId="19" fillId="0" borderId="0">
      <alignment horizontal="center"/>
    </xf>
    <xf numFmtId="185" fontId="19" fillId="0" borderId="0" applyFill="0">
      <alignment horizontal="center"/>
    </xf>
    <xf numFmtId="186" fontId="19" fillId="0" borderId="0" applyFill="0">
      <alignment horizontal="center"/>
    </xf>
    <xf numFmtId="188" fontId="68" fillId="0" borderId="26" applyFill="0"/>
    <xf numFmtId="185" fontId="9" fillId="0" borderId="0" applyFont="0" applyAlignment="0"/>
    <xf numFmtId="186" fontId="9" fillId="0" borderId="0" applyFont="0" applyAlignment="0"/>
    <xf numFmtId="185" fontId="69" fillId="0" borderId="0" applyFill="0">
      <alignment vertical="top"/>
    </xf>
    <xf numFmtId="186" fontId="69" fillId="0" borderId="0" applyFill="0">
      <alignment vertical="top"/>
    </xf>
    <xf numFmtId="185" fontId="68" fillId="0" borderId="0" applyFill="0">
      <alignment horizontal="left" vertical="top"/>
    </xf>
    <xf numFmtId="186" fontId="68" fillId="0" borderId="0" applyFill="0">
      <alignment horizontal="left" vertical="top"/>
    </xf>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8" fontId="70" fillId="0" borderId="13" applyFill="0"/>
    <xf numFmtId="185" fontId="9" fillId="0" borderId="0" applyNumberFormat="0" applyFont="0" applyAlignment="0"/>
    <xf numFmtId="186" fontId="9" fillId="0" borderId="0" applyNumberFormat="0" applyFont="0" applyAlignment="0"/>
    <xf numFmtId="185" fontId="69" fillId="0" borderId="0" applyFill="0">
      <alignment wrapText="1"/>
    </xf>
    <xf numFmtId="186" fontId="69" fillId="0" borderId="0" applyFill="0">
      <alignment wrapText="1"/>
    </xf>
    <xf numFmtId="185" fontId="68" fillId="0" borderId="0" applyFill="0">
      <alignment horizontal="left" vertical="top" wrapText="1"/>
    </xf>
    <xf numFmtId="186" fontId="68" fillId="0" borderId="0" applyFill="0">
      <alignment horizontal="left" vertical="top" wrapText="1"/>
    </xf>
    <xf numFmtId="188" fontId="28"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2" fillId="0" borderId="0" applyFill="0">
      <alignment vertical="top" wrapText="1"/>
    </xf>
    <xf numFmtId="186" fontId="72" fillId="0" borderId="0" applyFill="0">
      <alignment vertical="top" wrapText="1"/>
    </xf>
    <xf numFmtId="185" fontId="70" fillId="0" borderId="0" applyFill="0">
      <alignment horizontal="left" vertical="top" wrapText="1"/>
    </xf>
    <xf numFmtId="186" fontId="70" fillId="0" borderId="0" applyFill="0">
      <alignment horizontal="left" vertical="top" wrapText="1"/>
    </xf>
    <xf numFmtId="188" fontId="9"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3" fillId="0" borderId="0" applyFill="0">
      <alignment vertical="center" wrapText="1"/>
    </xf>
    <xf numFmtId="186" fontId="73" fillId="0" borderId="0" applyFill="0">
      <alignment vertical="center" wrapText="1"/>
    </xf>
    <xf numFmtId="185" fontId="74" fillId="0" borderId="0">
      <alignment horizontal="left" vertical="center" wrapText="1"/>
    </xf>
    <xf numFmtId="186" fontId="74" fillId="0" borderId="0">
      <alignment horizontal="left" vertical="center" wrapText="1"/>
    </xf>
    <xf numFmtId="188" fontId="53"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5" fillId="0" borderId="0" applyFill="0">
      <alignment horizontal="center" vertical="center" wrapText="1"/>
    </xf>
    <xf numFmtId="186" fontId="75" fillId="0" borderId="0" applyFill="0">
      <alignment horizontal="center" vertical="center" wrapText="1"/>
    </xf>
    <xf numFmtId="185" fontId="9" fillId="0" borderId="0" applyFill="0">
      <alignment horizontal="center" vertical="center" wrapText="1"/>
    </xf>
    <xf numFmtId="186" fontId="9" fillId="0" borderId="0" applyFill="0">
      <alignment horizontal="center" vertical="center" wrapText="1"/>
    </xf>
    <xf numFmtId="188" fontId="76"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77" fillId="0" borderId="0" applyFill="0">
      <alignment horizontal="center" vertical="center" wrapText="1"/>
    </xf>
    <xf numFmtId="186" fontId="77" fillId="0" borderId="0" applyFill="0">
      <alignment horizontal="center" vertical="center" wrapText="1"/>
    </xf>
    <xf numFmtId="185" fontId="78" fillId="0" borderId="0" applyFill="0">
      <alignment horizontal="center" vertical="center" wrapText="1"/>
    </xf>
    <xf numFmtId="186" fontId="78" fillId="0" borderId="0" applyFill="0">
      <alignment horizontal="center" vertical="center" wrapText="1"/>
    </xf>
    <xf numFmtId="188" fontId="79" fillId="0" borderId="0" applyFill="0"/>
    <xf numFmtId="185" fontId="71" fillId="0" borderId="0" applyNumberFormat="0" applyFont="0" applyAlignment="0">
      <alignment horizontal="center"/>
    </xf>
    <xf numFmtId="186" fontId="71" fillId="0" borderId="0" applyNumberFormat="0" applyFont="0" applyAlignment="0">
      <alignment horizontal="center"/>
    </xf>
    <xf numFmtId="185" fontId="80" fillId="0" borderId="0">
      <alignment horizontal="center" wrapText="1"/>
    </xf>
    <xf numFmtId="186" fontId="80" fillId="0" borderId="0">
      <alignment horizontal="center" wrapText="1"/>
    </xf>
    <xf numFmtId="185" fontId="76" fillId="0" borderId="0" applyFill="0">
      <alignment horizontal="center" wrapText="1"/>
    </xf>
    <xf numFmtId="186" fontId="76" fillId="0" borderId="0" applyFill="0">
      <alignment horizontal="center" wrapText="1"/>
    </xf>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2"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90"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32"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189" fontId="9" fillId="0" borderId="0" applyFill="0" applyBorder="0" applyAlignment="0"/>
    <xf numFmtId="0" fontId="81" fillId="93" borderId="27" applyNumberFormat="0" applyAlignment="0" applyProtection="0"/>
    <xf numFmtId="185" fontId="82" fillId="56" borderId="27" applyNumberFormat="0" applyAlignment="0" applyProtection="0"/>
    <xf numFmtId="0" fontId="47" fillId="14" borderId="19" applyNumberFormat="0" applyAlignment="0" applyProtection="0"/>
    <xf numFmtId="185" fontId="82" fillId="56" borderId="27" applyNumberFormat="0" applyAlignment="0" applyProtection="0"/>
    <xf numFmtId="186" fontId="81" fillId="93" borderId="27"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32" fillId="56" borderId="27" applyNumberFormat="0" applyAlignment="0" applyProtection="0"/>
    <xf numFmtId="185" fontId="84" fillId="56" borderId="27" applyNumberFormat="0" applyAlignment="0" applyProtection="0"/>
    <xf numFmtId="185" fontId="84" fillId="56" borderId="27" applyNumberFormat="0" applyAlignment="0" applyProtection="0"/>
    <xf numFmtId="187"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5" fillId="47" borderId="19" applyNumberFormat="0" applyAlignment="0" applyProtection="0"/>
    <xf numFmtId="0" fontId="85" fillId="47" borderId="19" applyNumberFormat="0" applyAlignment="0" applyProtection="0"/>
    <xf numFmtId="0" fontId="86" fillId="14" borderId="19" applyNumberFormat="0" applyAlignment="0" applyProtection="0"/>
    <xf numFmtId="187"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7" fillId="0" borderId="0"/>
    <xf numFmtId="185" fontId="87" fillId="0" borderId="0"/>
    <xf numFmtId="185" fontId="87" fillId="0" borderId="0"/>
    <xf numFmtId="185" fontId="87" fillId="0" borderId="0"/>
    <xf numFmtId="185" fontId="87" fillId="0" borderId="0"/>
    <xf numFmtId="185" fontId="9" fillId="0" borderId="0"/>
    <xf numFmtId="187" fontId="87" fillId="0" borderId="0"/>
    <xf numFmtId="185" fontId="87" fillId="0" borderId="0"/>
    <xf numFmtId="185" fontId="87" fillId="0" borderId="0"/>
    <xf numFmtId="185" fontId="87" fillId="0" borderId="0"/>
    <xf numFmtId="185" fontId="87" fillId="0" borderId="0"/>
    <xf numFmtId="185" fontId="87" fillId="0" borderId="0"/>
    <xf numFmtId="185" fontId="87" fillId="0" borderId="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185" fontId="88" fillId="95" borderId="29" applyNumberFormat="0" applyAlignment="0" applyProtection="0"/>
    <xf numFmtId="185" fontId="88" fillId="95" borderId="29" applyNumberFormat="0" applyAlignment="0" applyProtection="0"/>
    <xf numFmtId="187"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187"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185" fontId="89" fillId="0" borderId="31" applyNumberFormat="0" applyFill="0" applyAlignment="0" applyProtection="0"/>
    <xf numFmtId="185" fontId="89" fillId="0" borderId="31" applyNumberFormat="0" applyFill="0" applyAlignment="0" applyProtection="0"/>
    <xf numFmtId="187"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0" fillId="0" borderId="32" applyNumberFormat="0" applyFill="0" applyAlignment="0" applyProtection="0"/>
    <xf numFmtId="0" fontId="90" fillId="0" borderId="32" applyNumberFormat="0" applyFill="0" applyAlignment="0" applyProtection="0"/>
    <xf numFmtId="0" fontId="91" fillId="0" borderId="21" applyNumberFormat="0" applyFill="0" applyAlignment="0" applyProtection="0"/>
    <xf numFmtId="187"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88" fillId="76" borderId="29" applyNumberFormat="0" applyAlignment="0" applyProtection="0"/>
    <xf numFmtId="185" fontId="93" fillId="95" borderId="29" applyNumberFormat="0" applyAlignment="0" applyProtection="0"/>
    <xf numFmtId="186" fontId="88" fillId="76" borderId="29" applyNumberFormat="0" applyAlignment="0" applyProtection="0"/>
    <xf numFmtId="43" fontId="11" fillId="0" borderId="0" applyFont="0" applyFill="0" applyBorder="0" applyAlignment="0" applyProtection="0"/>
    <xf numFmtId="185" fontId="94" fillId="0" borderId="0"/>
    <xf numFmtId="186" fontId="94" fillId="0" borderId="0"/>
    <xf numFmtId="0" fontId="95" fillId="0" borderId="0"/>
    <xf numFmtId="0" fontId="32" fillId="0" borderId="0"/>
    <xf numFmtId="0" fontId="94" fillId="0" borderId="0"/>
    <xf numFmtId="0" fontId="32" fillId="0" borderId="0"/>
    <xf numFmtId="185" fontId="94" fillId="0" borderId="0"/>
    <xf numFmtId="186" fontId="94" fillId="0" borderId="0"/>
    <xf numFmtId="0" fontId="94" fillId="0" borderId="0"/>
    <xf numFmtId="0" fontId="32" fillId="0" borderId="0"/>
    <xf numFmtId="0" fontId="96" fillId="0" borderId="0"/>
    <xf numFmtId="0" fontId="97" fillId="0" borderId="0"/>
    <xf numFmtId="0" fontId="98" fillId="0" borderId="0" applyNumberFormat="0" applyAlignment="0">
      <alignment horizontal="left"/>
    </xf>
    <xf numFmtId="0" fontId="99" fillId="0" borderId="0" applyNumberFormat="0" applyAlignment="0">
      <alignment horizontal="left"/>
    </xf>
    <xf numFmtId="0" fontId="100" fillId="0" borderId="0" applyNumberFormat="0" applyAlignment="0">
      <alignment horizontal="left"/>
    </xf>
    <xf numFmtId="0" fontId="10" fillId="0" borderId="0" applyNumberFormat="0" applyAlignment="0"/>
    <xf numFmtId="0" fontId="101" fillId="0" borderId="0" applyNumberFormat="0" applyAlignment="0"/>
    <xf numFmtId="180" fontId="102" fillId="0" borderId="0"/>
    <xf numFmtId="180" fontId="103" fillId="0" borderId="0"/>
    <xf numFmtId="166" fontId="11" fillId="0" borderId="0" applyFont="0" applyFill="0" applyBorder="0" applyAlignment="0" applyProtection="0"/>
    <xf numFmtId="164" fontId="9" fillId="0" borderId="0" applyFont="0" applyFill="0" applyBorder="0" applyAlignment="0" applyProtection="0"/>
    <xf numFmtId="0" fontId="104" fillId="0" borderId="0">
      <protection locked="0"/>
    </xf>
    <xf numFmtId="0" fontId="32" fillId="0" borderId="0">
      <protection locked="0"/>
    </xf>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105" fillId="96"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8"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100" borderId="0" applyNumberFormat="0" applyBorder="0" applyAlignment="0" applyProtection="0"/>
    <xf numFmtId="186" fontId="105" fillId="100" borderId="0" applyNumberFormat="0" applyBorder="0" applyAlignment="0" applyProtection="0"/>
    <xf numFmtId="193" fontId="106" fillId="0" borderId="0">
      <protection locked="0"/>
    </xf>
    <xf numFmtId="193" fontId="32" fillId="0" borderId="0">
      <protection locked="0"/>
    </xf>
    <xf numFmtId="193" fontId="106" fillId="0" borderId="0">
      <protection locked="0"/>
    </xf>
    <xf numFmtId="193" fontId="32" fillId="0" borderId="0">
      <protection locked="0"/>
    </xf>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185" fontId="108" fillId="0" borderId="0" applyNumberFormat="0" applyFill="0" applyBorder="0" applyAlignment="0" applyProtection="0"/>
    <xf numFmtId="185" fontId="108" fillId="0" borderId="0" applyNumberFormat="0" applyFill="0" applyBorder="0" applyAlignment="0" applyProtection="0"/>
    <xf numFmtId="187"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187"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185" fontId="61" fillId="70" borderId="0" applyNumberFormat="0" applyBorder="0" applyAlignment="0" applyProtection="0"/>
    <xf numFmtId="185" fontId="61" fillId="70" borderId="0" applyNumberFormat="0" applyBorder="0" applyAlignment="0" applyProtection="0"/>
    <xf numFmtId="187"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17" borderId="0" applyNumberFormat="0" applyBorder="0" applyAlignment="0" applyProtection="0"/>
    <xf numFmtId="187"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5" fontId="61" fillId="77" borderId="0" applyNumberFormat="0" applyBorder="0" applyAlignment="0" applyProtection="0"/>
    <xf numFmtId="185" fontId="61" fillId="77" borderId="0" applyNumberFormat="0" applyBorder="0" applyAlignment="0" applyProtection="0"/>
    <xf numFmtId="187"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7"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5" fontId="61" fillId="54" borderId="0" applyNumberFormat="0" applyBorder="0" applyAlignment="0" applyProtection="0"/>
    <xf numFmtId="185" fontId="61" fillId="54" borderId="0" applyNumberFormat="0" applyBorder="0" applyAlignment="0" applyProtection="0"/>
    <xf numFmtId="187"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7"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185" fontId="61" fillId="60" borderId="0" applyNumberFormat="0" applyBorder="0" applyAlignment="0" applyProtection="0"/>
    <xf numFmtId="185" fontId="61" fillId="60" borderId="0" applyNumberFormat="0" applyBorder="0" applyAlignment="0" applyProtection="0"/>
    <xf numFmtId="187"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2" fillId="101" borderId="0" applyNumberFormat="0" applyBorder="0" applyAlignment="0" applyProtection="0"/>
    <xf numFmtId="0" fontId="62" fillId="101" borderId="0" applyNumberFormat="0" applyBorder="0" applyAlignment="0" applyProtection="0"/>
    <xf numFmtId="0" fontId="62" fillId="29" borderId="0" applyNumberFormat="0" applyBorder="0" applyAlignment="0" applyProtection="0"/>
    <xf numFmtId="187"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5" fontId="61" fillId="61" borderId="0" applyNumberFormat="0" applyBorder="0" applyAlignment="0" applyProtection="0"/>
    <xf numFmtId="185" fontId="61" fillId="61" borderId="0" applyNumberFormat="0" applyBorder="0" applyAlignment="0" applyProtection="0"/>
    <xf numFmtId="187"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7"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185" fontId="61" fillId="90" borderId="0" applyNumberFormat="0" applyBorder="0" applyAlignment="0" applyProtection="0"/>
    <xf numFmtId="185" fontId="61" fillId="90" borderId="0" applyNumberFormat="0" applyBorder="0" applyAlignment="0" applyProtection="0"/>
    <xf numFmtId="187"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37" borderId="0" applyNumberFormat="0" applyBorder="0" applyAlignment="0" applyProtection="0"/>
    <xf numFmtId="187"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111" fillId="0" borderId="0" applyNumberFormat="0" applyAlignment="0">
      <alignment horizontal="left"/>
    </xf>
    <xf numFmtId="0" fontId="32" fillId="0" borderId="0" applyNumberFormat="0" applyAlignment="0">
      <alignment horizontal="left"/>
    </xf>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185" fontId="113" fillId="51" borderId="27" applyNumberFormat="0" applyAlignment="0" applyProtection="0"/>
    <xf numFmtId="185" fontId="113" fillId="51" borderId="27" applyNumberFormat="0" applyAlignment="0" applyProtection="0"/>
    <xf numFmtId="186"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187"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185" fontId="114" fillId="0" borderId="0"/>
    <xf numFmtId="186" fontId="114" fillId="0" borderId="0"/>
    <xf numFmtId="194" fontId="9"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6"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9"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85" fontId="87"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2"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5" fontId="32" fillId="0" borderId="0" applyFont="0" applyFill="0" applyBorder="0" applyAlignment="0" applyProtection="0"/>
    <xf numFmtId="195" fontId="63"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94"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25" fillId="0" borderId="0" applyFont="0" applyFill="0" applyBorder="0" applyAlignment="0" applyProtection="0"/>
    <xf numFmtId="185" fontId="9" fillId="0" borderId="0" applyFont="0" applyFill="0" applyBorder="0" applyAlignment="0" applyProtection="0"/>
    <xf numFmtId="185" fontId="11" fillId="0" borderId="0"/>
    <xf numFmtId="186" fontId="11" fillId="0" borderId="0"/>
    <xf numFmtId="0" fontId="115" fillId="0" borderId="0" applyNumberFormat="0" applyFill="0" applyBorder="0" applyAlignment="0" applyProtection="0"/>
    <xf numFmtId="185" fontId="116" fillId="0" borderId="0" applyNumberFormat="0" applyFill="0" applyBorder="0" applyAlignment="0" applyProtection="0"/>
    <xf numFmtId="186" fontId="115" fillId="0" borderId="0" applyNumberFormat="0" applyFill="0" applyBorder="0" applyAlignment="0" applyProtection="0"/>
    <xf numFmtId="1" fontId="104" fillId="0" borderId="0">
      <protection locked="0"/>
    </xf>
    <xf numFmtId="1" fontId="104" fillId="0" borderId="0">
      <protection locked="0"/>
    </xf>
    <xf numFmtId="1" fontId="117" fillId="0" borderId="0">
      <protection locked="0"/>
    </xf>
    <xf numFmtId="1" fontId="104" fillId="0" borderId="0">
      <protection locked="0"/>
    </xf>
    <xf numFmtId="1" fontId="104" fillId="0" borderId="0">
      <protection locked="0"/>
    </xf>
    <xf numFmtId="1" fontId="104" fillId="0" borderId="0">
      <protection locked="0"/>
    </xf>
    <xf numFmtId="1" fontId="117" fillId="0" borderId="0">
      <protection locked="0"/>
    </xf>
    <xf numFmtId="196" fontId="104" fillId="0" borderId="0">
      <protection locked="0"/>
    </xf>
    <xf numFmtId="196" fontId="32" fillId="0" borderId="0">
      <protection locked="0"/>
    </xf>
    <xf numFmtId="197" fontId="104" fillId="0" borderId="0">
      <protection locked="0"/>
    </xf>
    <xf numFmtId="197" fontId="32" fillId="0" borderId="0">
      <protection locked="0"/>
    </xf>
    <xf numFmtId="0" fontId="66" fillId="102" borderId="0" applyNumberFormat="0" applyBorder="0" applyAlignment="0" applyProtection="0"/>
    <xf numFmtId="185" fontId="118" fillId="46" borderId="0" applyNumberFormat="0" applyBorder="0" applyAlignment="0" applyProtection="0"/>
    <xf numFmtId="0" fontId="43" fillId="10" borderId="0" applyNumberFormat="0" applyBorder="0" applyAlignment="0" applyProtection="0"/>
    <xf numFmtId="186" fontId="66" fillId="102"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0" fontId="70" fillId="0" borderId="7" applyNumberFormat="0" applyAlignment="0" applyProtection="0">
      <alignment horizontal="left" vertical="center"/>
    </xf>
    <xf numFmtId="0" fontId="32" fillId="0" borderId="7" applyNumberFormat="0" applyAlignment="0" applyProtection="0">
      <alignment horizontal="left" vertical="center"/>
    </xf>
    <xf numFmtId="0"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6" fontId="70" fillId="0" borderId="10">
      <alignment horizontal="left" vertical="center"/>
    </xf>
    <xf numFmtId="0" fontId="32"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185" fontId="70" fillId="0" borderId="10">
      <alignment horizontal="left" vertical="center"/>
    </xf>
    <xf numFmtId="187" fontId="70" fillId="0" borderId="10">
      <alignment horizontal="left" vertical="center"/>
    </xf>
    <xf numFmtId="0" fontId="119" fillId="0" borderId="33" applyNumberFormat="0" applyFill="0" applyAlignment="0" applyProtection="0"/>
    <xf numFmtId="185" fontId="120" fillId="0" borderId="34"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186" fontId="119" fillId="0" borderId="33" applyNumberFormat="0" applyFill="0" applyAlignment="0" applyProtection="0"/>
    <xf numFmtId="0" fontId="121" fillId="0" borderId="36" applyNumberFormat="0" applyFill="0" applyAlignment="0" applyProtection="0"/>
    <xf numFmtId="185" fontId="122" fillId="0" borderId="36"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186" fontId="121" fillId="0" borderId="36" applyNumberFormat="0" applyFill="0" applyAlignment="0" applyProtection="0"/>
    <xf numFmtId="0" fontId="107" fillId="0" borderId="38" applyNumberFormat="0" applyFill="0" applyAlignment="0" applyProtection="0"/>
    <xf numFmtId="185" fontId="123" fillId="0" borderId="39"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185" fontId="123" fillId="0" borderId="39" applyNumberFormat="0" applyFill="0" applyAlignment="0" applyProtection="0"/>
    <xf numFmtId="186" fontId="107" fillId="0" borderId="38" applyNumberFormat="0" applyFill="0" applyAlignment="0" applyProtection="0"/>
    <xf numFmtId="0" fontId="107" fillId="0" borderId="0" applyNumberFormat="0" applyFill="0" applyBorder="0" applyAlignment="0" applyProtection="0"/>
    <xf numFmtId="185" fontId="123"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186" fontId="107" fillId="0" borderId="0" applyNumberFormat="0" applyFill="0" applyBorder="0" applyAlignment="0" applyProtection="0"/>
    <xf numFmtId="185" fontId="124"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5" fillId="0" borderId="0" applyNumberFormat="0" applyFill="0" applyBorder="0" applyAlignment="0" applyProtection="0">
      <alignment vertical="top"/>
      <protection locked="0"/>
    </xf>
    <xf numFmtId="185" fontId="126" fillId="0" borderId="0" applyNumberFormat="0" applyFill="0" applyBorder="0" applyAlignment="0" applyProtection="0">
      <alignment vertical="top"/>
      <protection locked="0"/>
    </xf>
    <xf numFmtId="185" fontId="124" fillId="0" borderId="0" applyNumberFormat="0" applyFill="0" applyBorder="0" applyAlignment="0" applyProtection="0">
      <alignment vertical="top"/>
      <protection locked="0"/>
    </xf>
    <xf numFmtId="185" fontId="124" fillId="0" borderId="0" applyNumberFormat="0" applyFill="0" applyBorder="0" applyAlignment="0" applyProtection="0">
      <alignment vertical="top"/>
      <protection locked="0"/>
    </xf>
    <xf numFmtId="185" fontId="124" fillId="0" borderId="0" applyNumberFormat="0" applyFill="0" applyBorder="0" applyAlignment="0" applyProtection="0">
      <alignment vertical="top"/>
      <protection locked="0"/>
    </xf>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185" fontId="128" fillId="44" borderId="0" applyNumberFormat="0" applyBorder="0" applyAlignment="0" applyProtection="0"/>
    <xf numFmtId="185" fontId="128" fillId="44" borderId="0" applyNumberFormat="0" applyBorder="0" applyAlignment="0" applyProtection="0"/>
    <xf numFmtId="187"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29" fillId="11" borderId="0" applyNumberFormat="0" applyBorder="0" applyAlignment="0" applyProtection="0"/>
    <xf numFmtId="187"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12" fillId="88" borderId="27" applyNumberFormat="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5" fontId="130" fillId="51" borderId="27" applyNumberFormat="0" applyAlignment="0" applyProtection="0"/>
    <xf numFmtId="185" fontId="130" fillId="51" borderId="27" applyNumberFormat="0" applyAlignment="0" applyProtection="0"/>
    <xf numFmtId="185" fontId="130" fillId="51"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86" fontId="112" fillId="88" borderId="27" applyNumberFormat="0" applyAlignment="0" applyProtection="0"/>
    <xf numFmtId="198" fontId="131" fillId="105" borderId="0"/>
    <xf numFmtId="198" fontId="32" fillId="105" borderId="0"/>
    <xf numFmtId="0" fontId="112" fillId="88" borderId="28" applyNumberFormat="0" applyAlignment="0" applyProtection="0"/>
    <xf numFmtId="0" fontId="92" fillId="0" borderId="32" applyNumberFormat="0" applyFill="0" applyAlignment="0" applyProtection="0"/>
    <xf numFmtId="185" fontId="1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186" fontId="92" fillId="0" borderId="32" applyNumberFormat="0" applyFill="0" applyAlignment="0" applyProtection="0"/>
    <xf numFmtId="198" fontId="133" fillId="106" borderId="0"/>
    <xf numFmtId="198" fontId="32" fillId="106" borderId="0"/>
    <xf numFmtId="182" fontId="9" fillId="0" borderId="0" applyFont="0" applyFill="0" applyBorder="0" applyAlignment="0" applyProtection="0"/>
    <xf numFmtId="182" fontId="32" fillId="0" borderId="0" applyFont="0" applyFill="0" applyBorder="0" applyAlignment="0" applyProtection="0"/>
    <xf numFmtId="41" fontId="9" fillId="0" borderId="0" applyFont="0" applyFill="0" applyBorder="0" applyAlignment="0" applyProtection="0"/>
    <xf numFmtId="182" fontId="9" fillId="0" borderId="0" applyFont="0" applyFill="0" applyBorder="0" applyAlignment="0" applyProtection="0"/>
    <xf numFmtId="182" fontId="32" fillId="0" borderId="0" applyFont="0" applyFill="0" applyBorder="0" applyAlignment="0" applyProtection="0"/>
    <xf numFmtId="182" fontId="32" fillId="0" borderId="0" applyFont="0" applyFill="0" applyBorder="0" applyAlignment="0" applyProtection="0"/>
    <xf numFmtId="182" fontId="32" fillId="0" borderId="0" applyFont="0" applyFill="0" applyBorder="0" applyAlignment="0" applyProtection="0"/>
    <xf numFmtId="171" fontId="8"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43"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9"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171" fontId="9"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9"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1" fontId="134" fillId="0" borderId="0" applyFont="0" applyFill="0" applyBorder="0" applyAlignment="0" applyProtection="0"/>
    <xf numFmtId="174"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43" fontId="53"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53"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3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4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87"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204" fontId="5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20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7"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204" fontId="53"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85"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204" fontId="53" fillId="0" borderId="0" applyFont="0" applyFill="0" applyBorder="0" applyAlignment="0" applyProtection="0"/>
    <xf numFmtId="192"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203" fontId="25" fillId="0" borderId="0" applyFont="0" applyFill="0" applyBorder="0" applyAlignment="0" applyProtection="0"/>
    <xf numFmtId="43" fontId="25" fillId="0" borderId="0" applyFont="0" applyFill="0" applyBorder="0" applyAlignment="0" applyProtection="0"/>
    <xf numFmtId="203" fontId="25" fillId="0" borderId="0" applyFont="0" applyFill="0" applyBorder="0" applyAlignment="0" applyProtection="0"/>
    <xf numFmtId="171" fontId="9" fillId="0" borderId="0" applyFont="0" applyFill="0" applyBorder="0" applyAlignment="0" applyProtection="0"/>
    <xf numFmtId="43"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8"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9" fillId="0" borderId="0" applyFont="0" applyFill="0" applyBorder="0" applyAlignment="0" applyProtection="0"/>
    <xf numFmtId="171" fontId="8"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43"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99" fontId="134"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99" fontId="134" fillId="0" borderId="0" applyFont="0" applyFill="0" applyBorder="0" applyAlignment="0" applyProtection="0"/>
    <xf numFmtId="171" fontId="29" fillId="0" borderId="0" applyFont="0" applyFill="0" applyBorder="0" applyAlignment="0" applyProtection="0"/>
    <xf numFmtId="185" fontId="9" fillId="0" borderId="0"/>
    <xf numFmtId="171" fontId="56" fillId="0" borderId="0" applyFont="0" applyFill="0" applyBorder="0" applyAlignment="0" applyProtection="0"/>
    <xf numFmtId="171" fontId="29" fillId="0" borderId="0" applyFont="0" applyFill="0" applyBorder="0" applyAlignment="0" applyProtection="0"/>
    <xf numFmtId="185" fontId="9" fillId="0" borderId="0"/>
    <xf numFmtId="185" fontId="9" fillId="0" borderId="0"/>
    <xf numFmtId="171" fontId="56" fillId="0" borderId="0" applyFont="0" applyFill="0" applyBorder="0" applyAlignment="0" applyProtection="0"/>
    <xf numFmtId="185" fontId="9" fillId="0" borderId="0"/>
    <xf numFmtId="185" fontId="9" fillId="0" borderId="0"/>
    <xf numFmtId="185" fontId="9" fillId="0" borderId="0"/>
    <xf numFmtId="185" fontId="9" fillId="0" borderId="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0" fontId="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85" fontId="9" fillId="0" borderId="0"/>
    <xf numFmtId="199" fontId="134" fillId="0" borderId="0" applyFont="0" applyFill="0" applyBorder="0" applyAlignment="0" applyProtection="0"/>
    <xf numFmtId="171" fontId="2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71" fontId="29"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99" fontId="134" fillId="0" borderId="0" applyFont="0" applyFill="0" applyBorder="0" applyAlignment="0" applyProtection="0"/>
    <xf numFmtId="185" fontId="9" fillId="0" borderId="0"/>
    <xf numFmtId="199" fontId="134" fillId="0" borderId="0" applyFon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71" fontId="56"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53"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199"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99" fontId="134"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99"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43" fontId="134"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134"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11"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71" fontId="32" fillId="0" borderId="0" applyFont="0" applyFill="0" applyBorder="0" applyAlignment="0" applyProtection="0"/>
    <xf numFmtId="43" fontId="134"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171" fontId="29" fillId="0" borderId="0" applyFont="0" applyFill="0" applyBorder="0" applyAlignment="0" applyProtection="0"/>
    <xf numFmtId="202" fontId="9" fillId="0" borderId="0" applyFont="0" applyFill="0" applyBorder="0" applyAlignment="0" applyProtection="0"/>
    <xf numFmtId="171" fontId="56" fillId="0" borderId="0" applyFont="0" applyFill="0" applyBorder="0" applyAlignment="0" applyProtection="0"/>
    <xf numFmtId="171" fontId="2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202" fontId="9" fillId="0" borderId="0" applyFont="0" applyFill="0" applyBorder="0" applyAlignment="0" applyProtection="0"/>
    <xf numFmtId="199"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43" fontId="9"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1" fontId="32" fillId="0" borderId="0" applyFont="0" applyFill="0" applyBorder="0" applyAlignment="0" applyProtection="0"/>
    <xf numFmtId="43"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199"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1" fontId="32" fillId="0" borderId="0" applyFont="0" applyFill="0" applyBorder="0" applyAlignment="0" applyProtection="0"/>
    <xf numFmtId="199" fontId="134"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207" fontId="9" fillId="0" borderId="0" applyFont="0" applyFill="0" applyBorder="0" applyAlignment="0" applyProtection="0"/>
    <xf numFmtId="38" fontId="9" fillId="0" borderId="0" applyFont="0" applyFill="0" applyBorder="0" applyAlignment="0" applyProtection="0"/>
    <xf numFmtId="208" fontId="9" fillId="0" borderId="0" applyFont="0" applyFill="0" applyBorder="0" applyAlignment="0" applyProtection="0"/>
    <xf numFmtId="209" fontId="9" fillId="0" borderId="0" applyFont="0" applyFill="0" applyBorder="0" applyAlignment="0" applyProtection="0"/>
    <xf numFmtId="183" fontId="9" fillId="0" borderId="0" applyFont="0" applyFill="0" applyBorder="0" applyAlignment="0" applyProtection="0"/>
    <xf numFmtId="209" fontId="53" fillId="0" borderId="0" applyFont="0" applyFill="0" applyBorder="0" applyAlignment="0" applyProtection="0"/>
    <xf numFmtId="183" fontId="11" fillId="0" borderId="0" applyFont="0" applyFill="0" applyBorder="0" applyAlignment="0" applyProtection="0"/>
    <xf numFmtId="209" fontId="53" fillId="0" borderId="0" applyFont="0" applyFill="0" applyBorder="0" applyAlignment="0" applyProtection="0"/>
    <xf numFmtId="183" fontId="8" fillId="0" borderId="0" applyFont="0" applyFill="0" applyBorder="0" applyAlignment="0" applyProtection="0"/>
    <xf numFmtId="184" fontId="9" fillId="0" borderId="0" applyFont="0" applyFill="0" applyBorder="0" applyAlignment="0" applyProtection="0"/>
    <xf numFmtId="183" fontId="56" fillId="0" borderId="0" applyFont="0" applyFill="0" applyBorder="0" applyAlignment="0" applyProtection="0"/>
    <xf numFmtId="210" fontId="9" fillId="0" borderId="0" applyFont="0" applyFill="0" applyBorder="0" applyAlignment="0" applyProtection="0"/>
    <xf numFmtId="40" fontId="9" fillId="0" borderId="0" applyFont="0" applyFill="0" applyBorder="0" applyAlignment="0" applyProtection="0"/>
    <xf numFmtId="211" fontId="104" fillId="0" borderId="0">
      <protection locked="0"/>
    </xf>
    <xf numFmtId="211" fontId="32" fillId="0" borderId="0">
      <protection locked="0"/>
    </xf>
    <xf numFmtId="0" fontId="66" fillId="88" borderId="0" applyNumberFormat="0" applyBorder="0" applyAlignment="0" applyProtection="0"/>
    <xf numFmtId="0" fontId="32" fillId="107"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5" fontId="136" fillId="107" borderId="0" applyNumberFormat="0" applyBorder="0" applyAlignment="0" applyProtection="0"/>
    <xf numFmtId="0" fontId="52" fillId="12" borderId="0" applyNumberFormat="0" applyBorder="0" applyAlignment="0" applyProtection="0"/>
    <xf numFmtId="185" fontId="136" fillId="107" borderId="0" applyNumberFormat="0" applyBorder="0" applyAlignment="0" applyProtection="0"/>
    <xf numFmtId="186" fontId="136"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7" fontId="52" fillId="12" borderId="0" applyNumberFormat="0" applyBorder="0" applyAlignment="0" applyProtection="0"/>
    <xf numFmtId="0" fontId="137" fillId="51" borderId="0" applyNumberFormat="0" applyBorder="0" applyAlignment="0" applyProtection="0"/>
    <xf numFmtId="0" fontId="137" fillId="51" borderId="0" applyNumberFormat="0" applyBorder="0" applyAlignment="0" applyProtection="0"/>
    <xf numFmtId="0" fontId="137" fillId="12"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37" fontId="13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2"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32" fillId="0" borderId="0"/>
    <xf numFmtId="212" fontId="9" fillId="0" borderId="0"/>
    <xf numFmtId="212" fontId="9" fillId="0" borderId="0"/>
    <xf numFmtId="212" fontId="9" fillId="0" borderId="0"/>
    <xf numFmtId="212" fontId="9"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7" fontId="39" fillId="0" borderId="0"/>
    <xf numFmtId="0" fontId="8" fillId="0" borderId="0"/>
    <xf numFmtId="0" fontId="32" fillId="0" borderId="0"/>
    <xf numFmtId="0" fontId="8" fillId="0" borderId="0"/>
    <xf numFmtId="0" fontId="8" fillId="0" borderId="0"/>
    <xf numFmtId="0" fontId="8" fillId="0" borderId="0"/>
    <xf numFmtId="0" fontId="32" fillId="0" borderId="0"/>
    <xf numFmtId="185" fontId="9" fillId="0" borderId="0" applyProtection="0">
      <protection locked="0"/>
    </xf>
    <xf numFmtId="187" fontId="39" fillId="0" borderId="0"/>
    <xf numFmtId="0" fontId="32" fillId="0" borderId="0"/>
    <xf numFmtId="185" fontId="9" fillId="0" borderId="0" applyProtection="0">
      <protection locked="0"/>
    </xf>
    <xf numFmtId="187" fontId="39"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185" fontId="9" fillId="0" borderId="0" applyProtection="0">
      <protection locked="0"/>
    </xf>
    <xf numFmtId="185" fontId="8" fillId="0" borderId="0"/>
    <xf numFmtId="185" fontId="8" fillId="0" borderId="0"/>
    <xf numFmtId="185" fontId="8" fillId="0" borderId="0"/>
    <xf numFmtId="0" fontId="8" fillId="0" borderId="0"/>
    <xf numFmtId="185" fontId="9" fillId="0" borderId="0" applyProtection="0">
      <protection locked="0"/>
    </xf>
    <xf numFmtId="186" fontId="8" fillId="0" borderId="0"/>
    <xf numFmtId="185" fontId="11" fillId="0" borderId="0"/>
    <xf numFmtId="185" fontId="8" fillId="0" borderId="0"/>
    <xf numFmtId="0" fontId="8" fillId="0" borderId="0"/>
    <xf numFmtId="185" fontId="9" fillId="0" borderId="0"/>
    <xf numFmtId="185" fontId="9" fillId="0" borderId="0"/>
    <xf numFmtId="186" fontId="8" fillId="0" borderId="0"/>
    <xf numFmtId="185" fontId="11" fillId="0" borderId="0"/>
    <xf numFmtId="185"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0" fontId="8" fillId="0" borderId="0"/>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applyNumberFormat="0" applyFill="0" applyBorder="0" applyAlignment="0" applyProtection="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5" fontId="139" fillId="0" borderId="0"/>
    <xf numFmtId="187" fontId="139" fillId="0" borderId="0"/>
    <xf numFmtId="185" fontId="9" fillId="0" borderId="0"/>
    <xf numFmtId="187" fontId="9" fillId="0" borderId="0"/>
    <xf numFmtId="187" fontId="9" fillId="0" borderId="0"/>
    <xf numFmtId="0" fontId="32" fillId="0" borderId="0"/>
    <xf numFmtId="187"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xf numFmtId="0" fontId="32" fillId="0" borderId="0"/>
    <xf numFmtId="187" fontId="13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7" fontId="139" fillId="0" borderId="0"/>
    <xf numFmtId="0" fontId="32" fillId="0" borderId="0" applyNumberFormat="0" applyFill="0" applyBorder="0" applyAlignment="0" applyProtection="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29" fillId="0" borderId="0"/>
    <xf numFmtId="0" fontId="29" fillId="0" borderId="0"/>
    <xf numFmtId="0" fontId="29" fillId="0" borderId="0"/>
    <xf numFmtId="0" fontId="29" fillId="0" borderId="0"/>
    <xf numFmtId="0" fontId="29"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8"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34"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134"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3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134" fillId="0" borderId="0"/>
    <xf numFmtId="185" fontId="9" fillId="0" borderId="0"/>
    <xf numFmtId="0" fontId="8" fillId="0" borderId="0"/>
    <xf numFmtId="185" fontId="9" fillId="0" borderId="0"/>
    <xf numFmtId="185" fontId="134"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0" fontId="8" fillId="0" borderId="0"/>
    <xf numFmtId="185" fontId="139" fillId="0" borderId="0"/>
    <xf numFmtId="185" fontId="134"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139"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7"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7" fontId="135" fillId="0" borderId="0"/>
    <xf numFmtId="0"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9" fillId="0" borderId="0"/>
    <xf numFmtId="185" fontId="9" fillId="0" borderId="0"/>
    <xf numFmtId="185" fontId="134" fillId="0" borderId="0"/>
    <xf numFmtId="185" fontId="9" fillId="0" borderId="0"/>
    <xf numFmtId="185" fontId="135" fillId="0" borderId="0"/>
    <xf numFmtId="186" fontId="9" fillId="0" borderId="0"/>
    <xf numFmtId="0" fontId="135" fillId="0" borderId="0"/>
    <xf numFmtId="185"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7" fontId="140"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8" fillId="0" borderId="0"/>
    <xf numFmtId="213"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9" fillId="0" borderId="0"/>
    <xf numFmtId="185" fontId="134" fillId="0" borderId="0"/>
    <xf numFmtId="185" fontId="9" fillId="0" borderId="0"/>
    <xf numFmtId="185" fontId="9" fillId="0" borderId="0"/>
    <xf numFmtId="0" fontId="32" fillId="0" borderId="0"/>
    <xf numFmtId="185" fontId="139" fillId="0" borderId="0"/>
    <xf numFmtId="187" fontId="139" fillId="0" borderId="0"/>
    <xf numFmtId="185" fontId="9" fillId="0" borderId="0"/>
    <xf numFmtId="0" fontId="8" fillId="0" borderId="0"/>
    <xf numFmtId="0" fontId="8" fillId="0" borderId="0"/>
    <xf numFmtId="0" fontId="8" fillId="0" borderId="0"/>
    <xf numFmtId="187" fontId="139" fillId="0" borderId="0"/>
    <xf numFmtId="185" fontId="139" fillId="0" borderId="0"/>
    <xf numFmtId="185" fontId="9" fillId="0" borderId="0"/>
    <xf numFmtId="0" fontId="8" fillId="0" borderId="0"/>
    <xf numFmtId="0" fontId="8"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141" fillId="0" borderId="0"/>
    <xf numFmtId="185" fontId="9" fillId="0" borderId="0"/>
    <xf numFmtId="187" fontId="14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185" fontId="9" fillId="0" borderId="0"/>
    <xf numFmtId="185" fontId="8"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0" fontId="19" fillId="108"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34"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9" fillId="0" borderId="0"/>
    <xf numFmtId="187" fontId="9" fillId="0" borderId="0"/>
    <xf numFmtId="185" fontId="9" fillId="0" borderId="0"/>
    <xf numFmtId="185" fontId="134" fillId="0" borderId="0"/>
    <xf numFmtId="186" fontId="9" fillId="0" borderId="0"/>
    <xf numFmtId="0" fontId="32" fillId="0" borderId="0"/>
    <xf numFmtId="185" fontId="9" fillId="0" borderId="0"/>
    <xf numFmtId="187" fontId="9" fillId="0" borderId="0"/>
    <xf numFmtId="0" fontId="32" fillId="0" borderId="0"/>
    <xf numFmtId="0" fontId="32" fillId="0" borderId="0"/>
    <xf numFmtId="0" fontId="32" fillId="0" borderId="0"/>
    <xf numFmtId="0" fontId="32" fillId="0" borderId="0"/>
    <xf numFmtId="0" fontId="32"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9" fillId="0" borderId="0"/>
    <xf numFmtId="0" fontId="8" fillId="0" borderId="0"/>
    <xf numFmtId="185" fontId="8" fillId="0" borderId="0"/>
    <xf numFmtId="185" fontId="53"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8" fillId="0" borderId="0"/>
    <xf numFmtId="0" fontId="8" fillId="0" borderId="0"/>
    <xf numFmtId="185" fontId="26" fillId="0" borderId="0"/>
    <xf numFmtId="0" fontId="26"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134"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26" fillId="0" borderId="0"/>
    <xf numFmtId="0" fontId="26" fillId="0" borderId="0"/>
    <xf numFmtId="185" fontId="140" fillId="0" borderId="0"/>
    <xf numFmtId="0" fontId="140" fillId="0" borderId="0"/>
    <xf numFmtId="185" fontId="9" fillId="0" borderId="0"/>
    <xf numFmtId="0" fontId="9" fillId="0" borderId="0"/>
    <xf numFmtId="185" fontId="135" fillId="0" borderId="0"/>
    <xf numFmtId="186" fontId="9" fillId="0" borderId="0"/>
    <xf numFmtId="0" fontId="135" fillId="0" borderId="0"/>
    <xf numFmtId="0" fontId="19" fillId="108"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134"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185" fontId="9" fillId="0" borderId="0"/>
    <xf numFmtId="186"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185" fontId="11" fillId="0" borderId="0"/>
    <xf numFmtId="186" fontId="9" fillId="0" borderId="0" applyNumberFormat="0" applyFill="0" applyBorder="0" applyAlignment="0" applyProtection="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7" fontId="13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34" fillId="0" borderId="0"/>
    <xf numFmtId="0" fontId="19" fillId="108"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39" fillId="0" borderId="0"/>
    <xf numFmtId="185" fontId="134" fillId="0" borderId="0"/>
    <xf numFmtId="185" fontId="11" fillId="0" borderId="0"/>
    <xf numFmtId="187" fontId="13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34" fillId="0" borderId="0"/>
    <xf numFmtId="185" fontId="11" fillId="0" borderId="0"/>
    <xf numFmtId="0" fontId="8"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3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9" fillId="0" borderId="0" applyProtection="0">
      <protection locked="0"/>
    </xf>
    <xf numFmtId="0" fontId="29" fillId="0" borderId="0"/>
    <xf numFmtId="0" fontId="29" fillId="0" borderId="0"/>
    <xf numFmtId="0" fontId="29" fillId="0" borderId="0"/>
    <xf numFmtId="0" fontId="29" fillId="0" borderId="0"/>
    <xf numFmtId="0" fontId="29"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29" fillId="0" borderId="0"/>
    <xf numFmtId="0" fontId="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9" fillId="0" borderId="0"/>
    <xf numFmtId="187" fontId="13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29" fillId="0" borderId="0"/>
    <xf numFmtId="0" fontId="2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29" fillId="0" borderId="0"/>
    <xf numFmtId="0" fontId="2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29" fillId="0" borderId="0"/>
    <xf numFmtId="0" fontId="29" fillId="0" borderId="0"/>
    <xf numFmtId="0" fontId="29" fillId="0" borderId="0"/>
    <xf numFmtId="0" fontId="2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applyNumberFormat="0" applyFill="0" applyBorder="0" applyAlignment="0" applyProtection="0"/>
    <xf numFmtId="187" fontId="139" fillId="0" borderId="0"/>
    <xf numFmtId="0" fontId="32" fillId="0" borderId="0" applyNumberFormat="0" applyFill="0" applyBorder="0" applyAlignment="0" applyProtection="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32" fillId="0" borderId="0"/>
    <xf numFmtId="187" fontId="139" fillId="0" borderId="0"/>
    <xf numFmtId="0" fontId="25" fillId="0" borderId="0" applyNumberFormat="0" applyFill="0" applyBorder="0" applyAlignment="0" applyProtection="0"/>
    <xf numFmtId="0" fontId="32" fillId="0" borderId="0" applyNumberFormat="0" applyFill="0" applyBorder="0" applyAlignment="0" applyProtection="0"/>
    <xf numFmtId="0" fontId="9" fillId="0" borderId="0"/>
    <xf numFmtId="0" fontId="32" fillId="0" borderId="0" applyNumberFormat="0" applyFill="0" applyBorder="0" applyAlignment="0" applyProtection="0"/>
    <xf numFmtId="0" fontId="9" fillId="0" borderId="0"/>
    <xf numFmtId="187" fontId="8" fillId="0" borderId="0"/>
    <xf numFmtId="0" fontId="9" fillId="0" borderId="0"/>
    <xf numFmtId="187" fontId="8"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185" fontId="134"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3" fillId="0" borderId="0"/>
    <xf numFmtId="185" fontId="8" fillId="0" borderId="0"/>
    <xf numFmtId="185" fontId="53"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53" fillId="0" borderId="0"/>
    <xf numFmtId="185" fontId="53" fillId="0" borderId="0"/>
    <xf numFmtId="0" fontId="9" fillId="0" borderId="0"/>
    <xf numFmtId="185" fontId="53" fillId="0" borderId="0"/>
    <xf numFmtId="185" fontId="53" fillId="0" borderId="0"/>
    <xf numFmtId="185"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53"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53" fillId="0" borderId="0"/>
    <xf numFmtId="185" fontId="9" fillId="0" borderId="0"/>
    <xf numFmtId="185" fontId="9" fillId="0" borderId="0"/>
    <xf numFmtId="185" fontId="9" fillId="0" borderId="0"/>
    <xf numFmtId="185" fontId="9" fillId="0" borderId="0"/>
    <xf numFmtId="186" fontId="8" fillId="0" borderId="0"/>
    <xf numFmtId="0" fontId="32" fillId="0" borderId="0"/>
    <xf numFmtId="185" fontId="53" fillId="0" borderId="0"/>
    <xf numFmtId="185" fontId="9" fillId="0" borderId="0"/>
    <xf numFmtId="186" fontId="8"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0" fontId="8"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0" fontId="140"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213" fontId="8"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3" fillId="0" borderId="0"/>
    <xf numFmtId="0" fontId="8"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53" fillId="0" borderId="0"/>
    <xf numFmtId="185" fontId="9" fillId="0" borderId="0"/>
    <xf numFmtId="185" fontId="9" fillId="0" borderId="0"/>
    <xf numFmtId="185" fontId="53"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34"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4"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185" fontId="134"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9" fillId="0" borderId="0"/>
    <xf numFmtId="0" fontId="9" fillId="0" borderId="0"/>
    <xf numFmtId="185" fontId="139" fillId="0" borderId="0"/>
    <xf numFmtId="187" fontId="13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9" fillId="0" borderId="0" applyProtection="0">
      <protection locked="0"/>
    </xf>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11" fillId="0" borderId="0"/>
    <xf numFmtId="0" fontId="8"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applyProtection="0">
      <protection locked="0"/>
    </xf>
    <xf numFmtId="185" fontId="9" fillId="0" borderId="0"/>
    <xf numFmtId="185" fontId="9" fillId="0" borderId="0" applyProtection="0">
      <protection locked="0"/>
    </xf>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11" fillId="0" borderId="0"/>
    <xf numFmtId="0" fontId="32" fillId="0" borderId="0"/>
    <xf numFmtId="0" fontId="32" fillId="0" borderId="0"/>
    <xf numFmtId="0" fontId="9" fillId="0" borderId="0"/>
    <xf numFmtId="0" fontId="8" fillId="0" borderId="0"/>
    <xf numFmtId="0" fontId="8" fillId="0" borderId="0"/>
    <xf numFmtId="0" fontId="8"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139"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9" fillId="0" borderId="0" applyProtection="0">
      <protection locked="0"/>
    </xf>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3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185" fontId="9" fillId="0" borderId="0" applyProtection="0">
      <protection locked="0"/>
    </xf>
    <xf numFmtId="0" fontId="9" fillId="0" borderId="0"/>
    <xf numFmtId="0" fontId="32" fillId="0" borderId="0"/>
    <xf numFmtId="185" fontId="9" fillId="0" borderId="0" applyProtection="0">
      <protection locked="0"/>
    </xf>
    <xf numFmtId="0" fontId="9" fillId="0" borderId="0"/>
    <xf numFmtId="0" fontId="32" fillId="0" borderId="0"/>
    <xf numFmtId="185"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53" fillId="0" borderId="0"/>
    <xf numFmtId="0" fontId="9" fillId="0" borderId="0"/>
    <xf numFmtId="0" fontId="32" fillId="0" borderId="0"/>
    <xf numFmtId="0" fontId="32" fillId="0" borderId="0"/>
    <xf numFmtId="0" fontId="32"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xf numFmtId="185" fontId="9" fillId="0" borderId="0" applyProtection="0">
      <protection locked="0"/>
    </xf>
    <xf numFmtId="185" fontId="9" fillId="0" borderId="0" applyProtection="0">
      <protection locked="0"/>
    </xf>
    <xf numFmtId="0" fontId="9" fillId="0" borderId="0"/>
    <xf numFmtId="185" fontId="8" fillId="0" borderId="0"/>
    <xf numFmtId="186" fontId="8" fillId="0" borderId="0"/>
    <xf numFmtId="185" fontId="9" fillId="0" borderId="0"/>
    <xf numFmtId="185" fontId="9" fillId="0" borderId="0" applyProtection="0">
      <protection locked="0"/>
    </xf>
    <xf numFmtId="0" fontId="9" fillId="0" borderId="0"/>
    <xf numFmtId="185"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11"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7"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139" fillId="0" borderId="0"/>
    <xf numFmtId="187" fontId="13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0" fontId="32" fillId="0" borderId="0"/>
    <xf numFmtId="0" fontId="32" fillId="0" borderId="0"/>
    <xf numFmtId="0" fontId="32" fillId="0" borderId="0"/>
    <xf numFmtId="0" fontId="32" fillId="0" borderId="0"/>
    <xf numFmtId="0" fontId="9" fillId="0" borderId="0"/>
    <xf numFmtId="0" fontId="8" fillId="0" borderId="0"/>
    <xf numFmtId="0" fontId="8" fillId="0" borderId="0"/>
    <xf numFmtId="0" fontId="8" fillId="0" borderId="0"/>
    <xf numFmtId="186" fontId="9" fillId="0" borderId="0"/>
    <xf numFmtId="186" fontId="9" fillId="0" borderId="0"/>
    <xf numFmtId="186"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187" fontId="9" fillId="0" borderId="0"/>
    <xf numFmtId="185" fontId="9" fillId="0" borderId="0"/>
    <xf numFmtId="185" fontId="9" fillId="0" borderId="0" applyProtection="0">
      <protection locked="0"/>
    </xf>
    <xf numFmtId="185" fontId="8" fillId="0" borderId="0"/>
    <xf numFmtId="0"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9" fillId="0" borderId="0" applyProtection="0">
      <protection locked="0"/>
    </xf>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8" fillId="0" borderId="0"/>
    <xf numFmtId="185" fontId="9" fillId="0" borderId="0"/>
    <xf numFmtId="185" fontId="9" fillId="0" borderId="0" applyProtection="0">
      <protection locked="0"/>
    </xf>
    <xf numFmtId="185" fontId="8" fillId="0" borderId="0"/>
    <xf numFmtId="0" fontId="9"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185" fontId="9" fillId="0" borderId="0"/>
    <xf numFmtId="185" fontId="8" fillId="0" borderId="0"/>
    <xf numFmtId="0" fontId="9" fillId="0" borderId="0"/>
    <xf numFmtId="0" fontId="32"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8" fillId="0" borderId="0"/>
    <xf numFmtId="0" fontId="9" fillId="0" borderId="0"/>
    <xf numFmtId="0" fontId="32"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applyProtection="0">
      <protection locked="0"/>
    </xf>
    <xf numFmtId="185" fontId="9" fillId="0" borderId="0"/>
    <xf numFmtId="0"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185"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34" fillId="0" borderId="0"/>
    <xf numFmtId="0" fontId="29" fillId="0" borderId="0"/>
    <xf numFmtId="185" fontId="134" fillId="0" borderId="0"/>
    <xf numFmtId="0" fontId="29" fillId="0" borderId="0"/>
    <xf numFmtId="185" fontId="134" fillId="0" borderId="0"/>
    <xf numFmtId="185" fontId="134" fillId="0" borderId="0"/>
    <xf numFmtId="187"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7" fontId="139" fillId="0" borderId="0"/>
    <xf numFmtId="0" fontId="29" fillId="0" borderId="0"/>
    <xf numFmtId="185" fontId="8" fillId="0" borderId="0"/>
    <xf numFmtId="0" fontId="8" fillId="0" borderId="0"/>
    <xf numFmtId="0" fontId="29" fillId="0" borderId="0"/>
    <xf numFmtId="0" fontId="29" fillId="0" borderId="0"/>
    <xf numFmtId="0" fontId="32" fillId="0" borderId="0"/>
    <xf numFmtId="0" fontId="32"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0" fontId="26"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9" fillId="0" borderId="0"/>
    <xf numFmtId="185" fontId="9" fillId="0" borderId="0"/>
    <xf numFmtId="185" fontId="9"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187" fontId="8"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9" fillId="0" borderId="0"/>
    <xf numFmtId="186" fontId="142"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applyProtection="0">
      <protection locked="0"/>
    </xf>
    <xf numFmtId="185" fontId="11" fillId="0" borderId="0"/>
    <xf numFmtId="213" fontId="140" fillId="0" borderId="0"/>
    <xf numFmtId="185" fontId="11" fillId="0" borderId="0"/>
    <xf numFmtId="185" fontId="9" fillId="0" borderId="0" applyProtection="0">
      <protection locked="0"/>
    </xf>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5" fontId="11" fillId="0" borderId="0"/>
    <xf numFmtId="185" fontId="11" fillId="0" borderId="0"/>
    <xf numFmtId="185" fontId="11" fillId="0" borderId="0"/>
    <xf numFmtId="185" fontId="9"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0" fontId="32" fillId="0" borderId="0"/>
    <xf numFmtId="187"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32" fillId="0" borderId="0"/>
    <xf numFmtId="187" fontId="139" fillId="0" borderId="0"/>
    <xf numFmtId="185" fontId="139" fillId="0" borderId="0"/>
    <xf numFmtId="187" fontId="139" fillId="0" borderId="0"/>
    <xf numFmtId="185" fontId="8" fillId="0" borderId="0"/>
    <xf numFmtId="187" fontId="8"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9" fillId="0" borderId="0"/>
    <xf numFmtId="0" fontId="32" fillId="0" borderId="0"/>
    <xf numFmtId="0" fontId="29" fillId="0" borderId="0"/>
    <xf numFmtId="187" fontId="13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134" fillId="0" borderId="0"/>
    <xf numFmtId="185" fontId="9" fillId="0" borderId="0" applyProtection="0">
      <protection locked="0"/>
    </xf>
    <xf numFmtId="0" fontId="9" fillId="0" borderId="0"/>
    <xf numFmtId="0" fontId="9" fillId="0" borderId="0"/>
    <xf numFmtId="0" fontId="32" fillId="0" borderId="0"/>
    <xf numFmtId="0" fontId="9" fillId="0" borderId="0"/>
    <xf numFmtId="0" fontId="32" fillId="0" borderId="0"/>
    <xf numFmtId="186" fontId="9" fillId="0" borderId="0" applyProtection="0">
      <protection locked="0"/>
    </xf>
    <xf numFmtId="0" fontId="9" fillId="0" borderId="0"/>
    <xf numFmtId="0" fontId="32" fillId="0" borderId="0"/>
    <xf numFmtId="185" fontId="9" fillId="0" borderId="0" applyProtection="0">
      <protection locked="0"/>
    </xf>
    <xf numFmtId="213"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9" fillId="0" borderId="0"/>
    <xf numFmtId="0" fontId="32" fillId="0" borderId="0"/>
    <xf numFmtId="0" fontId="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32" fillId="0" borderId="0"/>
    <xf numFmtId="187" fontId="139" fillId="0" borderId="0"/>
    <xf numFmtId="185" fontId="139" fillId="0" borderId="0"/>
    <xf numFmtId="187" fontId="139" fillId="0" borderId="0"/>
    <xf numFmtId="185" fontId="11" fillId="35" borderId="12" applyNumberFormat="0" applyFont="0" applyAlignment="0" applyProtection="0"/>
    <xf numFmtId="185" fontId="11" fillId="35" borderId="12" applyNumberFormat="0" applyFont="0" applyAlignment="0" applyProtection="0"/>
    <xf numFmtId="187" fontId="11" fillId="35" borderId="12" applyNumberFormat="0" applyFont="0" applyAlignment="0" applyProtection="0"/>
    <xf numFmtId="187" fontId="11" fillId="35" borderId="12" applyNumberFormat="0" applyFont="0" applyAlignment="0" applyProtection="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9"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5" fontId="8" fillId="0" borderId="0"/>
    <xf numFmtId="186" fontId="9" fillId="0" borderId="0" applyNumberFormat="0" applyFill="0" applyBorder="0" applyAlignment="0" applyProtection="0"/>
    <xf numFmtId="0" fontId="9" fillId="0" borderId="0"/>
    <xf numFmtId="0" fontId="32" fillId="0" borderId="0"/>
    <xf numFmtId="0" fontId="9" fillId="0" borderId="0"/>
    <xf numFmtId="0" fontId="9" fillId="0" borderId="0"/>
    <xf numFmtId="0" fontId="32" fillId="0" borderId="0"/>
    <xf numFmtId="213" fontId="9" fillId="0" borderId="0"/>
    <xf numFmtId="0" fontId="9" fillId="0" borderId="0"/>
    <xf numFmtId="0" fontId="32" fillId="0" borderId="0"/>
    <xf numFmtId="185" fontId="9" fillId="0" borderId="0" applyProtection="0">
      <protection locked="0"/>
    </xf>
    <xf numFmtId="0" fontId="32" fillId="0" borderId="0"/>
    <xf numFmtId="185" fontId="8" fillId="0" borderId="0"/>
    <xf numFmtId="185" fontId="8" fillId="0" borderId="0"/>
    <xf numFmtId="185" fontId="8" fillId="0" borderId="0"/>
    <xf numFmtId="185" fontId="8"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185" fontId="139" fillId="0" borderId="0"/>
    <xf numFmtId="187" fontId="139" fillId="0" borderId="0"/>
    <xf numFmtId="0" fontId="9" fillId="0" borderId="0"/>
    <xf numFmtId="0" fontId="32" fillId="0" borderId="0"/>
    <xf numFmtId="185" fontId="139" fillId="0" borderId="0"/>
    <xf numFmtId="187" fontId="139" fillId="0" borderId="0"/>
    <xf numFmtId="185" fontId="8" fillId="0" borderId="0"/>
    <xf numFmtId="187" fontId="8" fillId="0" borderId="0"/>
    <xf numFmtId="187" fontId="13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185" fontId="9" fillId="0" borderId="0" applyProtection="0">
      <protection locked="0"/>
    </xf>
    <xf numFmtId="185" fontId="9" fillId="0" borderId="0" applyProtection="0">
      <protection locked="0"/>
    </xf>
    <xf numFmtId="185" fontId="9"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xf numFmtId="185" fontId="9" fillId="0" borderId="0"/>
    <xf numFmtId="185" fontId="9" fillId="0" borderId="0"/>
    <xf numFmtId="185" fontId="9" fillId="0" borderId="0"/>
    <xf numFmtId="185" fontId="8" fillId="0" borderId="0"/>
    <xf numFmtId="0" fontId="9" fillId="0" borderId="0"/>
    <xf numFmtId="0" fontId="32" fillId="0" borderId="0"/>
    <xf numFmtId="185" fontId="9" fillId="0" borderId="0"/>
    <xf numFmtId="185" fontId="9" fillId="0" borderId="0" applyProtection="0">
      <protection locked="0"/>
    </xf>
    <xf numFmtId="185" fontId="9" fillId="0" borderId="0" applyProtection="0">
      <protection locked="0"/>
    </xf>
    <xf numFmtId="0" fontId="9" fillId="0" borderId="0"/>
    <xf numFmtId="186" fontId="143" fillId="0" borderId="0"/>
    <xf numFmtId="0" fontId="8" fillId="0" borderId="0"/>
    <xf numFmtId="0" fontId="9" fillId="0" borderId="0"/>
    <xf numFmtId="0" fontId="32" fillId="0" borderId="0"/>
    <xf numFmtId="213" fontId="9" fillId="0" borderId="0"/>
    <xf numFmtId="0" fontId="9" fillId="0" borderId="0"/>
    <xf numFmtId="0" fontId="32" fillId="0" borderId="0"/>
    <xf numFmtId="0" fontId="9" fillId="0" borderId="0"/>
    <xf numFmtId="0" fontId="32" fillId="0" borderId="0"/>
    <xf numFmtId="185" fontId="9" fillId="0" borderId="0" applyProtection="0">
      <protection locked="0"/>
    </xf>
    <xf numFmtId="185" fontId="9" fillId="0" borderId="0" applyProtection="0">
      <protection locked="0"/>
    </xf>
    <xf numFmtId="185" fontId="9" fillId="0" borderId="0" applyProtection="0">
      <protection locked="0"/>
    </xf>
    <xf numFmtId="185"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0" fontId="144" fillId="0" borderId="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9" fillId="0" borderId="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6" fontId="9" fillId="45" borderId="42" applyNumberFormat="0" applyFont="0" applyAlignment="0" applyProtection="0"/>
    <xf numFmtId="0" fontId="9" fillId="0" borderId="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0" fontId="32" fillId="45" borderId="42"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11"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0" fontId="8"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56" fillId="16" borderId="23" applyNumberFormat="0" applyFont="0" applyAlignment="0" applyProtection="0"/>
    <xf numFmtId="0" fontId="56" fillId="16" borderId="23" applyNumberFormat="0" applyFont="0" applyAlignment="0" applyProtection="0"/>
    <xf numFmtId="0" fontId="29" fillId="16" borderId="23" applyNumberFormat="0" applyFont="0" applyAlignment="0" applyProtection="0"/>
    <xf numFmtId="0" fontId="32"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7" fontId="11" fillId="16" borderId="23" applyNumberFormat="0" applyFont="0" applyAlignment="0" applyProtection="0"/>
    <xf numFmtId="0" fontId="32"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0" fontId="32" fillId="45" borderId="42"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8" fillId="11" borderId="0" applyNumberFormat="0" applyBorder="0" applyAlignment="0" applyProtection="0"/>
    <xf numFmtId="187" fontId="8" fillId="11" borderId="0" applyNumberFormat="0" applyBorder="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25" fillId="45" borderId="42"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45" borderId="42"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185" fontId="11" fillId="16" borderId="23" applyNumberFormat="0" applyFont="0" applyAlignment="0" applyProtection="0"/>
    <xf numFmtId="185" fontId="11" fillId="16" borderId="23" applyNumberFormat="0" applyFont="0" applyAlignment="0" applyProtection="0"/>
    <xf numFmtId="187" fontId="11" fillId="16" borderId="23" applyNumberFormat="0" applyFont="0" applyAlignment="0" applyProtection="0"/>
    <xf numFmtId="187"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32"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146" fillId="93" borderId="43" applyNumberFormat="0" applyAlignment="0" applyProtection="0"/>
    <xf numFmtId="0" fontId="46" fillId="14" borderId="20" applyNumberFormat="0" applyAlignment="0" applyProtection="0"/>
    <xf numFmtId="185" fontId="147" fillId="56" borderId="43" applyNumberFormat="0" applyAlignment="0" applyProtection="0"/>
    <xf numFmtId="186" fontId="146" fillId="93" borderId="43" applyNumberFormat="0" applyAlignment="0" applyProtection="0"/>
    <xf numFmtId="185" fontId="148" fillId="0" borderId="0"/>
    <xf numFmtId="186" fontId="148" fillId="0" borderId="0"/>
    <xf numFmtId="0" fontId="9" fillId="0" borderId="0"/>
    <xf numFmtId="0" fontId="9" fillId="0" borderId="0"/>
    <xf numFmtId="14" fontId="32" fillId="0" borderId="0">
      <alignment horizontal="center" wrapText="1"/>
      <protection locked="0"/>
    </xf>
    <xf numFmtId="14" fontId="63"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2"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2"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4" fontId="32"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35"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5"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14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0" fontId="9"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32" fillId="0" borderId="0"/>
    <xf numFmtId="0" fontId="9" fillId="0" borderId="0"/>
    <xf numFmtId="215" fontId="150" fillId="0" borderId="0"/>
    <xf numFmtId="215" fontId="150" fillId="0" borderId="0"/>
    <xf numFmtId="165" fontId="150" fillId="0" borderId="0"/>
    <xf numFmtId="185" fontId="63" fillId="0" borderId="44" applyNumberFormat="0" applyAlignment="0"/>
    <xf numFmtId="186" fontId="63" fillId="0" borderId="44" applyNumberFormat="0" applyAlignment="0"/>
    <xf numFmtId="0" fontId="9" fillId="0" borderId="0"/>
    <xf numFmtId="0" fontId="9" fillId="0" borderId="0"/>
    <xf numFmtId="0" fontId="32" fillId="0" borderId="0" applyNumberFormat="0" applyFont="0" applyFill="0" applyBorder="0" applyAlignment="0" applyProtection="0">
      <alignment horizontal="left"/>
    </xf>
    <xf numFmtId="0" fontId="148" fillId="0" borderId="0" applyNumberFormat="0" applyFont="0" applyFill="0" applyBorder="0" applyAlignment="0" applyProtection="0">
      <alignment horizontal="left"/>
    </xf>
    <xf numFmtId="3" fontId="151" fillId="6" borderId="0"/>
    <xf numFmtId="185" fontId="152" fillId="6" borderId="0">
      <alignment horizontal="left" indent="7"/>
    </xf>
    <xf numFmtId="186" fontId="152" fillId="6" borderId="0">
      <alignment horizontal="left" indent="7"/>
    </xf>
    <xf numFmtId="185" fontId="151" fillId="6" borderId="0">
      <alignment horizontal="left" indent="6"/>
    </xf>
    <xf numFmtId="186" fontId="151" fillId="6" borderId="0">
      <alignment horizontal="left" indent="6"/>
    </xf>
    <xf numFmtId="3" fontId="54" fillId="0" borderId="26" applyFill="0"/>
    <xf numFmtId="185" fontId="30" fillId="109" borderId="41" applyNumberFormat="0" applyBorder="0" applyAlignment="0">
      <alignment horizontal="right"/>
    </xf>
    <xf numFmtId="186"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30" fillId="109" borderId="41" applyNumberFormat="0" applyBorder="0" applyAlignment="0">
      <alignment horizontal="right"/>
    </xf>
    <xf numFmtId="187" fontId="30" fillId="109" borderId="41" applyNumberFormat="0" applyBorder="0" applyAlignment="0">
      <alignment horizontal="right"/>
    </xf>
    <xf numFmtId="185" fontId="153" fillId="110" borderId="0"/>
    <xf numFmtId="186" fontId="153" fillId="110" borderId="0"/>
    <xf numFmtId="185" fontId="54" fillId="0" borderId="0" applyFill="0"/>
    <xf numFmtId="186" fontId="54" fillId="0" borderId="0"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185" fontId="9" fillId="111" borderId="0" applyNumberFormat="0" applyFont="0" applyBorder="0" applyAlignment="0"/>
    <xf numFmtId="185" fontId="9" fillId="111" borderId="0" applyNumberFormat="0" applyFont="0" applyBorder="0" applyAlignment="0"/>
    <xf numFmtId="186" fontId="9" fillId="111" borderId="0" applyNumberFormat="0" applyFont="0" applyBorder="0" applyAlignment="0"/>
    <xf numFmtId="186" fontId="9" fillId="111" borderId="0" applyNumberFormat="0" applyFont="0" applyBorder="0" applyAlignment="0"/>
    <xf numFmtId="185" fontId="153" fillId="112" borderId="0">
      <alignment horizontal="left" indent="2"/>
    </xf>
    <xf numFmtId="186" fontId="153" fillId="112" borderId="0">
      <alignment horizontal="left" indent="2"/>
    </xf>
    <xf numFmtId="185" fontId="153" fillId="0" borderId="0" applyFill="0">
      <alignment horizontal="left" indent="2"/>
    </xf>
    <xf numFmtId="186" fontId="153" fillId="0" borderId="0" applyFill="0">
      <alignment horizontal="left" indent="2"/>
    </xf>
    <xf numFmtId="3" fontId="54" fillId="0" borderId="0" applyFill="0"/>
    <xf numFmtId="185" fontId="9" fillId="113" borderId="0" applyNumberFormat="0" applyFont="0" applyBorder="0" applyAlignment="0"/>
    <xf numFmtId="186" fontId="9" fillId="113" borderId="0" applyNumberFormat="0" applyFont="0" applyBorder="0" applyAlignment="0"/>
    <xf numFmtId="185" fontId="154" fillId="113" borderId="0">
      <alignment horizontal="left" indent="4"/>
    </xf>
    <xf numFmtId="186" fontId="154" fillId="113" borderId="0">
      <alignment horizontal="left" indent="4"/>
    </xf>
    <xf numFmtId="185" fontId="155" fillId="113" borderId="0">
      <alignment horizontal="left" indent="4"/>
    </xf>
    <xf numFmtId="186" fontId="155" fillId="113" borderId="0">
      <alignment horizontal="left" indent="4"/>
    </xf>
    <xf numFmtId="3" fontId="75" fillId="0" borderId="0" applyFill="0"/>
    <xf numFmtId="185" fontId="9" fillId="0" borderId="0" applyNumberFormat="0" applyFont="0" applyBorder="0" applyAlignment="0"/>
    <xf numFmtId="186" fontId="9" fillId="0" borderId="0" applyNumberFormat="0" applyFont="0" applyBorder="0" applyAlignment="0"/>
    <xf numFmtId="185" fontId="156" fillId="0" borderId="0">
      <alignment horizontal="left" indent="6"/>
    </xf>
    <xf numFmtId="186" fontId="156" fillId="0" borderId="0">
      <alignment horizontal="left" indent="6"/>
    </xf>
    <xf numFmtId="185" fontId="156" fillId="0" borderId="0" applyFill="0">
      <alignment horizontal="left" indent="6"/>
    </xf>
    <xf numFmtId="186" fontId="156" fillId="0" borderId="0" applyFill="0">
      <alignment horizontal="left" indent="6"/>
    </xf>
    <xf numFmtId="188" fontId="53" fillId="0" borderId="0" applyFill="0"/>
    <xf numFmtId="185" fontId="9" fillId="0" borderId="0" applyNumberFormat="0" applyFont="0" applyBorder="0" applyAlignment="0"/>
    <xf numFmtId="186" fontId="9" fillId="0" borderId="0" applyNumberFormat="0" applyFont="0" applyBorder="0" applyAlignment="0"/>
    <xf numFmtId="185" fontId="157" fillId="0" borderId="0">
      <alignment horizontal="left" indent="7"/>
    </xf>
    <xf numFmtId="186" fontId="157" fillId="0" borderId="0">
      <alignment horizontal="left" indent="7"/>
    </xf>
    <xf numFmtId="216" fontId="157" fillId="0" borderId="0" applyFill="0">
      <alignment horizontal="left" indent="7"/>
    </xf>
    <xf numFmtId="188" fontId="76" fillId="0" borderId="0" applyFill="0"/>
    <xf numFmtId="185" fontId="9" fillId="0" borderId="0" applyNumberFormat="0" applyFont="0" applyBorder="0" applyAlignment="0"/>
    <xf numFmtId="186" fontId="9" fillId="0" borderId="0" applyNumberFormat="0" applyFont="0" applyBorder="0" applyAlignment="0"/>
    <xf numFmtId="185" fontId="77" fillId="0" borderId="0">
      <alignment horizontal="left" indent="8"/>
    </xf>
    <xf numFmtId="186" fontId="77" fillId="0" borderId="0">
      <alignment horizontal="left" indent="8"/>
    </xf>
    <xf numFmtId="185" fontId="78" fillId="0" borderId="0" applyFill="0">
      <alignment horizontal="left" indent="8"/>
    </xf>
    <xf numFmtId="186" fontId="78" fillId="0" borderId="0" applyFill="0">
      <alignment horizontal="left" indent="8"/>
    </xf>
    <xf numFmtId="188" fontId="79" fillId="0" borderId="0" applyFill="0"/>
    <xf numFmtId="185" fontId="9" fillId="0" borderId="0" applyNumberFormat="0" applyFont="0" applyFill="0" applyBorder="0" applyAlignment="0"/>
    <xf numFmtId="186" fontId="9" fillId="0" borderId="0" applyNumberFormat="0" applyFont="0" applyFill="0" applyBorder="0" applyAlignment="0"/>
    <xf numFmtId="185" fontId="80" fillId="0" borderId="0" applyFill="0">
      <alignment horizontal="left" indent="9"/>
    </xf>
    <xf numFmtId="186" fontId="80" fillId="0" borderId="0" applyFill="0">
      <alignment horizontal="left" indent="9"/>
    </xf>
    <xf numFmtId="185" fontId="76" fillId="0" borderId="0" applyFill="0">
      <alignment horizontal="left" indent="9"/>
    </xf>
    <xf numFmtId="186" fontId="76" fillId="0" borderId="0" applyFill="0">
      <alignment horizontal="left" indent="9"/>
    </xf>
    <xf numFmtId="180" fontId="158" fillId="114" borderId="0"/>
    <xf numFmtId="0" fontId="9" fillId="0" borderId="0"/>
    <xf numFmtId="0" fontId="9" fillId="0" borderId="0"/>
    <xf numFmtId="0" fontId="32" fillId="0" borderId="25" applyNumberFormat="0" applyBorder="0"/>
    <xf numFmtId="0" fontId="141" fillId="0" borderId="25" applyNumberFormat="0" applyBorder="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32"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217" fontId="9" fillId="0" borderId="0" applyNumberFormat="0" applyFill="0" applyBorder="0" applyAlignment="0" applyProtection="0">
      <alignment horizontal="left"/>
    </xf>
    <xf numFmtId="0" fontId="9" fillId="0" borderId="0"/>
    <xf numFmtId="0" fontId="9" fillId="0" borderId="0"/>
    <xf numFmtId="38" fontId="32" fillId="0" borderId="0"/>
    <xf numFmtId="38" fontId="159" fillId="0" borderId="0"/>
    <xf numFmtId="0" fontId="9" fillId="0" borderId="0"/>
    <xf numFmtId="0" fontId="9" fillId="0" borderId="0"/>
    <xf numFmtId="0" fontId="9" fillId="0" borderId="0"/>
    <xf numFmtId="0" fontId="9" fillId="0" borderId="0"/>
    <xf numFmtId="0" fontId="32" fillId="56" borderId="43" applyNumberFormat="0" applyAlignment="0" applyProtection="0"/>
    <xf numFmtId="185" fontId="146" fillId="56" borderId="43" applyNumberFormat="0" applyAlignment="0" applyProtection="0"/>
    <xf numFmtId="187" fontId="46" fillId="14" borderId="20" applyNumberFormat="0" applyAlignment="0" applyProtection="0"/>
    <xf numFmtId="0" fontId="9" fillId="0" borderId="0"/>
    <xf numFmtId="0" fontId="9" fillId="0" borderId="0"/>
    <xf numFmtId="0" fontId="160" fillId="47" borderId="20" applyNumberFormat="0" applyAlignment="0" applyProtection="0"/>
    <xf numFmtId="0" fontId="160" fillId="47" borderId="20" applyNumberFormat="0" applyAlignment="0" applyProtection="0"/>
    <xf numFmtId="0" fontId="160" fillId="14" borderId="20" applyNumberFormat="0" applyAlignment="0" applyProtection="0"/>
    <xf numFmtId="0" fontId="32" fillId="56" borderId="43" applyNumberFormat="0" applyAlignment="0" applyProtection="0"/>
    <xf numFmtId="0" fontId="9" fillId="0" borderId="0"/>
    <xf numFmtId="0" fontId="9" fillId="0" borderId="0"/>
    <xf numFmtId="0" fontId="32" fillId="56" borderId="43" applyNumberFormat="0" applyAlignment="0" applyProtection="0"/>
    <xf numFmtId="0" fontId="9" fillId="0" borderId="0"/>
    <xf numFmtId="0" fontId="32"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vertical="center"/>
    </xf>
    <xf numFmtId="0" fontId="9" fillId="0" borderId="0"/>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2" fillId="107" borderId="45" applyNumberFormat="0" applyProtection="0">
      <alignment vertical="center"/>
    </xf>
    <xf numFmtId="0" fontId="9" fillId="0" borderId="0"/>
    <xf numFmtId="0" fontId="9" fillId="0" borderId="0"/>
    <xf numFmtId="4" fontId="163"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horizontal="left" vertical="center" indent="1"/>
    </xf>
    <xf numFmtId="0" fontId="9" fillId="0" borderId="0"/>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1" fillId="107" borderId="45" applyNumberFormat="0" applyProtection="0">
      <alignment horizontal="left" vertical="top" indent="1"/>
    </xf>
    <xf numFmtId="0" fontId="9" fillId="0" borderId="0"/>
    <xf numFmtId="0" fontId="9" fillId="0" borderId="0"/>
    <xf numFmtId="0" fontId="164"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41" borderId="0" applyNumberFormat="0" applyProtection="0">
      <alignment horizontal="left" vertical="center" indent="1"/>
    </xf>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57" fillId="44" borderId="45" applyNumberFormat="0" applyProtection="0">
      <alignment horizontal="right" vertical="center"/>
    </xf>
    <xf numFmtId="0" fontId="9" fillId="0" borderId="0"/>
    <xf numFmtId="0" fontId="9" fillId="0" borderId="0"/>
    <xf numFmtId="4" fontId="19"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3" borderId="45" applyNumberFormat="0" applyProtection="0">
      <alignment horizontal="right" vertical="center"/>
    </xf>
    <xf numFmtId="0" fontId="9" fillId="0" borderId="0"/>
    <xf numFmtId="0" fontId="9" fillId="0" borderId="0"/>
    <xf numFmtId="4" fontId="19"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77" borderId="45" applyNumberFormat="0" applyProtection="0">
      <alignment horizontal="right" vertical="center"/>
    </xf>
    <xf numFmtId="0" fontId="9" fillId="0" borderId="0"/>
    <xf numFmtId="0" fontId="9" fillId="0" borderId="0"/>
    <xf numFmtId="4" fontId="19"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7" borderId="45" applyNumberFormat="0" applyProtection="0">
      <alignment horizontal="right" vertical="center"/>
    </xf>
    <xf numFmtId="0" fontId="9" fillId="0" borderId="0"/>
    <xf numFmtId="0" fontId="9" fillId="0" borderId="0"/>
    <xf numFmtId="4" fontId="19"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62" borderId="45" applyNumberFormat="0" applyProtection="0">
      <alignment horizontal="right" vertical="center"/>
    </xf>
    <xf numFmtId="0" fontId="9" fillId="0" borderId="0"/>
    <xf numFmtId="0" fontId="9" fillId="0" borderId="0"/>
    <xf numFmtId="4" fontId="19"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0" borderId="45" applyNumberFormat="0" applyProtection="0">
      <alignment horizontal="right" vertical="center"/>
    </xf>
    <xf numFmtId="0" fontId="9" fillId="0" borderId="0"/>
    <xf numFmtId="0" fontId="9" fillId="0" borderId="0"/>
    <xf numFmtId="4" fontId="19"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4" borderId="45" applyNumberFormat="0" applyProtection="0">
      <alignment horizontal="right" vertical="center"/>
    </xf>
    <xf numFmtId="0" fontId="9" fillId="0" borderId="0"/>
    <xf numFmtId="0" fontId="9" fillId="0" borderId="0"/>
    <xf numFmtId="4" fontId="19"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2" borderId="45" applyNumberFormat="0" applyProtection="0">
      <alignment horizontal="right" vertical="center"/>
    </xf>
    <xf numFmtId="0" fontId="9" fillId="0" borderId="0"/>
    <xf numFmtId="0" fontId="9" fillId="0" borderId="0"/>
    <xf numFmtId="4" fontId="19"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5" borderId="45" applyNumberFormat="0" applyProtection="0">
      <alignment horizontal="right" vertical="center"/>
    </xf>
    <xf numFmtId="0" fontId="9" fillId="0" borderId="0"/>
    <xf numFmtId="0" fontId="9" fillId="0" borderId="0"/>
    <xf numFmtId="4" fontId="19"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15" borderId="47" applyNumberFormat="0" applyProtection="0">
      <alignment horizontal="left" vertical="center" indent="1"/>
    </xf>
    <xf numFmtId="0" fontId="9" fillId="0" borderId="0"/>
    <xf numFmtId="0" fontId="9" fillId="0" borderId="0"/>
    <xf numFmtId="4" fontId="19"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5"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45" applyNumberFormat="0" applyProtection="0">
      <alignment horizontal="right" vertical="center"/>
    </xf>
    <xf numFmtId="0" fontId="9" fillId="0" borderId="0"/>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116" borderId="46" applyNumberFormat="0" applyProtection="0">
      <alignment horizontal="left" vertical="center" indent="1"/>
    </xf>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41" borderId="46" applyNumberFormat="0" applyProtection="0">
      <alignment horizontal="left" vertical="center" indent="1"/>
    </xf>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2"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6"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6"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7"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8"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40" fontId="169" fillId="0" borderId="0" applyBorder="0">
      <alignment horizontal="right"/>
    </xf>
    <xf numFmtId="0" fontId="63" fillId="0" borderId="0"/>
    <xf numFmtId="0" fontId="9" fillId="0" borderId="0"/>
    <xf numFmtId="0" fontId="9" fillId="0" borderId="0"/>
    <xf numFmtId="0" fontId="9" fillId="0" borderId="0"/>
    <xf numFmtId="0" fontId="9" fillId="0" borderId="0"/>
    <xf numFmtId="0" fontId="63" fillId="0" borderId="0"/>
    <xf numFmtId="185" fontId="170" fillId="0" borderId="0" applyNumberFormat="0" applyFill="0" applyBorder="0" applyAlignment="0" applyProtection="0"/>
    <xf numFmtId="187" fontId="49"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185" fontId="171" fillId="0" borderId="0" applyNumberFormat="0" applyFill="0" applyBorder="0" applyAlignment="0" applyProtection="0"/>
    <xf numFmtId="0" fontId="9" fillId="0" borderId="0"/>
    <xf numFmtId="0" fontId="63" fillId="0" borderId="0"/>
    <xf numFmtId="185" fontId="171" fillId="0" borderId="0" applyNumberFormat="0" applyFill="0" applyBorder="0" applyAlignment="0" applyProtection="0"/>
    <xf numFmtId="185" fontId="171" fillId="0" borderId="0" applyNumberFormat="0" applyFill="0" applyBorder="0" applyAlignment="0" applyProtection="0"/>
    <xf numFmtId="187" fontId="50" fillId="0" borderId="0" applyNumberFormat="0" applyFill="0" applyBorder="0" applyAlignment="0" applyProtection="0"/>
    <xf numFmtId="0" fontId="9" fillId="0" borderId="0"/>
    <xf numFmtId="0" fontId="63" fillId="0" borderId="0"/>
    <xf numFmtId="187" fontId="50" fillId="0" borderId="0" applyNumberFormat="0" applyFill="0" applyBorder="0" applyAlignment="0" applyProtection="0"/>
    <xf numFmtId="0" fontId="9" fillId="0" borderId="0"/>
    <xf numFmtId="0" fontId="63" fillId="0" borderId="0"/>
    <xf numFmtId="0" fontId="9" fillId="0" borderId="0"/>
    <xf numFmtId="0" fontId="63" fillId="0" borderId="0"/>
    <xf numFmtId="185" fontId="171" fillId="0" borderId="0" applyNumberFormat="0" applyFill="0" applyBorder="0" applyAlignment="0" applyProtection="0"/>
    <xf numFmtId="185" fontId="171" fillId="0" borderId="0" applyNumberFormat="0" applyFill="0" applyBorder="0" applyAlignment="0" applyProtection="0"/>
    <xf numFmtId="185" fontId="171" fillId="0" borderId="0" applyNumberFormat="0" applyFill="0" applyBorder="0" applyAlignment="0" applyProtection="0"/>
    <xf numFmtId="185" fontId="171" fillId="0" borderId="0" applyNumberFormat="0" applyFill="0" applyBorder="0" applyAlignment="0" applyProtection="0"/>
    <xf numFmtId="0" fontId="9" fillId="0" borderId="0"/>
    <xf numFmtId="0" fontId="63" fillId="0" borderId="0"/>
    <xf numFmtId="186" fontId="172" fillId="0" borderId="0" applyNumberFormat="0" applyFill="0" applyBorder="0" applyAlignment="0" applyProtection="0"/>
    <xf numFmtId="180" fontId="173" fillId="0" borderId="0"/>
    <xf numFmtId="0" fontId="9" fillId="0" borderId="0"/>
    <xf numFmtId="0" fontId="9" fillId="0" borderId="0"/>
    <xf numFmtId="0" fontId="9" fillId="0" borderId="0"/>
    <xf numFmtId="0" fontId="9" fillId="0" borderId="0"/>
    <xf numFmtId="0" fontId="63" fillId="0" borderId="0"/>
    <xf numFmtId="185" fontId="174" fillId="0" borderId="34" applyNumberFormat="0" applyFill="0" applyAlignment="0" applyProtection="0"/>
    <xf numFmtId="187" fontId="40" fillId="0" borderId="16" applyNumberFormat="0" applyFill="0" applyAlignment="0" applyProtection="0"/>
    <xf numFmtId="0" fontId="9" fillId="0" borderId="0"/>
    <xf numFmtId="0" fontId="9" fillId="0" borderId="0"/>
    <xf numFmtId="0" fontId="175" fillId="0" borderId="35" applyNumberFormat="0" applyFill="0" applyAlignment="0" applyProtection="0"/>
    <xf numFmtId="0" fontId="175" fillId="0" borderId="35" applyNumberFormat="0" applyFill="0" applyAlignment="0" applyProtection="0"/>
    <xf numFmtId="0" fontId="176" fillId="0" borderId="16" applyNumberFormat="0" applyFill="0" applyAlignment="0" applyProtection="0"/>
    <xf numFmtId="0" fontId="63" fillId="0" borderId="0"/>
    <xf numFmtId="0" fontId="9" fillId="0" borderId="0"/>
    <xf numFmtId="0" fontId="9" fillId="0" borderId="0"/>
    <xf numFmtId="0" fontId="119" fillId="0" borderId="35" applyNumberFormat="0" applyFill="0" applyAlignment="0" applyProtection="0"/>
    <xf numFmtId="0" fontId="63" fillId="0" borderId="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0" fontId="119" fillId="0" borderId="33"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185" fontId="177" fillId="0" borderId="0" applyNumberFormat="0" applyFill="0" applyBorder="0" applyAlignment="0" applyProtection="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9" fillId="0" borderId="0"/>
    <xf numFmtId="0" fontId="9" fillId="0" borderId="0"/>
    <xf numFmtId="0" fontId="9" fillId="0" borderId="0"/>
    <xf numFmtId="0" fontId="63" fillId="0" borderId="0"/>
    <xf numFmtId="185" fontId="178" fillId="0" borderId="36" applyNumberFormat="0" applyFill="0" applyAlignment="0" applyProtection="0"/>
    <xf numFmtId="187" fontId="41" fillId="0" borderId="17" applyNumberFormat="0" applyFill="0" applyAlignment="0" applyProtection="0"/>
    <xf numFmtId="0" fontId="9" fillId="0" borderId="0"/>
    <xf numFmtId="0" fontId="9" fillId="0" borderId="0"/>
    <xf numFmtId="0" fontId="179" fillId="0" borderId="37" applyNumberFormat="0" applyFill="0" applyAlignment="0" applyProtection="0"/>
    <xf numFmtId="0" fontId="179" fillId="0" borderId="37" applyNumberFormat="0" applyFill="0" applyAlignment="0" applyProtection="0"/>
    <xf numFmtId="0" fontId="180" fillId="0" borderId="17" applyNumberFormat="0" applyFill="0" applyAlignment="0" applyProtection="0"/>
    <xf numFmtId="0" fontId="63" fillId="0" borderId="0"/>
    <xf numFmtId="0" fontId="9" fillId="0" borderId="0"/>
    <xf numFmtId="0" fontId="9" fillId="0" borderId="0"/>
    <xf numFmtId="0" fontId="121" fillId="0" borderId="37" applyNumberFormat="0" applyFill="0" applyAlignment="0" applyProtection="0"/>
    <xf numFmtId="0" fontId="63" fillId="0" borderId="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0" fontId="121" fillId="0" borderId="48"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185" fontId="108" fillId="0" borderId="39" applyNumberFormat="0" applyFill="0" applyAlignment="0" applyProtection="0"/>
    <xf numFmtId="187" fontId="42" fillId="0" borderId="18" applyNumberFormat="0" applyFill="0" applyAlignment="0" applyProtection="0"/>
    <xf numFmtId="0" fontId="9" fillId="0" borderId="0"/>
    <xf numFmtId="0" fontId="9" fillId="0" borderId="0"/>
    <xf numFmtId="0" fontId="109" fillId="0" borderId="40" applyNumberFormat="0" applyFill="0" applyAlignment="0" applyProtection="0"/>
    <xf numFmtId="0" fontId="109" fillId="0" borderId="40" applyNumberFormat="0" applyFill="0" applyAlignment="0" applyProtection="0"/>
    <xf numFmtId="0" fontId="110" fillId="0" borderId="18" applyNumberFormat="0" applyFill="0" applyAlignment="0" applyProtection="0"/>
    <xf numFmtId="0" fontId="63" fillId="0" borderId="0"/>
    <xf numFmtId="0" fontId="9" fillId="0" borderId="0"/>
    <xf numFmtId="0" fontId="9" fillId="0" borderId="0"/>
    <xf numFmtId="0" fontId="107" fillId="0" borderId="40" applyNumberFormat="0" applyFill="0" applyAlignment="0" applyProtection="0"/>
    <xf numFmtId="0" fontId="63" fillId="0" borderId="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0" fontId="107" fillId="0" borderId="49"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185" fontId="177" fillId="0" borderId="0" applyNumberFormat="0" applyFill="0" applyBorder="0" applyAlignment="0" applyProtection="0"/>
    <xf numFmtId="185" fontId="177" fillId="0" borderId="0" applyNumberFormat="0" applyFill="0" applyBorder="0" applyAlignment="0" applyProtection="0"/>
    <xf numFmtId="187" fontId="51" fillId="0" borderId="0" applyNumberFormat="0" applyFill="0" applyBorder="0" applyAlignment="0" applyProtection="0"/>
    <xf numFmtId="0" fontId="9" fillId="0" borderId="0"/>
    <xf numFmtId="0" fontId="63" fillId="0" borderId="0"/>
    <xf numFmtId="0" fontId="9" fillId="0" borderId="0"/>
    <xf numFmtId="0" fontId="63" fillId="0" borderId="0"/>
    <xf numFmtId="0" fontId="9" fillId="0" borderId="0"/>
    <xf numFmtId="0" fontId="63" fillId="0" borderId="0"/>
    <xf numFmtId="185" fontId="177" fillId="0" borderId="0" applyNumberFormat="0" applyFill="0" applyBorder="0" applyAlignment="0" applyProtection="0"/>
    <xf numFmtId="185" fontId="177"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193" fontId="104" fillId="0" borderId="50">
      <protection locked="0"/>
    </xf>
    <xf numFmtId="0" fontId="9" fillId="0" borderId="0"/>
    <xf numFmtId="0" fontId="9" fillId="0" borderId="0"/>
    <xf numFmtId="0" fontId="63"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181" fillId="0" borderId="51" applyNumberFormat="0" applyFill="0" applyAlignment="0" applyProtection="0"/>
    <xf numFmtId="0" fontId="181" fillId="0" borderId="24" applyNumberFormat="0" applyFill="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186" fontId="170" fillId="0" borderId="0" applyNumberFormat="0" applyFill="0" applyBorder="0" applyAlignment="0" applyProtection="0"/>
    <xf numFmtId="0" fontId="33" fillId="0" borderId="0"/>
    <xf numFmtId="218"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55"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55"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0" borderId="0"/>
    <xf numFmtId="213" fontId="11" fillId="0" borderId="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0"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52"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4"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77"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6"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0"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48"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0"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0" borderId="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51"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12" applyNumberFormat="0" applyFont="0" applyAlignment="0" applyProtection="0"/>
    <xf numFmtId="213" fontId="11" fillId="49" borderId="12" applyNumberFormat="0" applyFont="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9"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0"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43"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61"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44"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90"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11" fillId="55"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213" fontId="9" fillId="0" borderId="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213" fontId="9" fillId="0" borderId="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2" fillId="20" borderId="0" applyNumberFormat="0" applyBorder="0" applyAlignment="0" applyProtection="0"/>
    <xf numFmtId="186" fontId="61" fillId="50"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0" fontId="62" fillId="24" borderId="0" applyNumberFormat="0" applyBorder="0" applyAlignment="0" applyProtection="0"/>
    <xf numFmtId="213" fontId="9" fillId="0" borderId="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213" fontId="9" fillId="0" borderId="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2" fillId="24" borderId="0" applyNumberFormat="0" applyBorder="0" applyAlignment="0" applyProtection="0"/>
    <xf numFmtId="186" fontId="61" fillId="90"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213" fontId="9" fillId="0" borderId="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213" fontId="9" fillId="0" borderId="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2" fillId="28" borderId="0" applyNumberFormat="0" applyBorder="0" applyAlignment="0" applyProtection="0"/>
    <xf numFmtId="186" fontId="61" fillId="57"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213" fontId="9" fillId="0" borderId="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213" fontId="9" fillId="0" borderId="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2" fillId="32" borderId="0" applyNumberFormat="0" applyBorder="0" applyAlignment="0" applyProtection="0"/>
    <xf numFmtId="186" fontId="61" fillId="44"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213" fontId="9" fillId="0" borderId="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213" fontId="9" fillId="0" borderId="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2" fillId="36" borderId="0" applyNumberFormat="0" applyBorder="0" applyAlignment="0" applyProtection="0"/>
    <xf numFmtId="186" fontId="61" fillId="5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213" fontId="9" fillId="0" borderId="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213" fontId="9" fillId="0" borderId="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2" fillId="40" borderId="0" applyNumberFormat="0" applyBorder="0" applyAlignment="0" applyProtection="0"/>
    <xf numFmtId="186" fontId="61" fillId="43"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0" fontId="67" fillId="10" borderId="0" applyNumberFormat="0" applyBorder="0" applyAlignment="0" applyProtection="0"/>
    <xf numFmtId="213" fontId="9" fillId="0" borderId="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213" fontId="9" fillId="0" borderId="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7" fillId="10" borderId="0" applyNumberFormat="0" applyBorder="0" applyAlignment="0" applyProtection="0"/>
    <xf numFmtId="186" fontId="66" fillId="50"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1" fillId="93" borderId="27" applyNumberFormat="0" applyAlignment="0" applyProtection="0"/>
    <xf numFmtId="213" fontId="9" fillId="0" borderId="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0" fontId="86" fillId="14" borderId="19" applyNumberFormat="0" applyAlignment="0" applyProtection="0"/>
    <xf numFmtId="213" fontId="9" fillId="0" borderId="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213" fontId="9" fillId="0" borderId="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86" fillId="14" borderId="19" applyNumberFormat="0" applyAlignment="0" applyProtection="0"/>
    <xf numFmtId="186" fontId="105" fillId="4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0" fontId="182" fillId="15" borderId="22" applyNumberFormat="0" applyAlignment="0" applyProtection="0"/>
    <xf numFmtId="213" fontId="9" fillId="0" borderId="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213" fontId="9" fillId="0" borderId="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182" fillId="15" borderId="22" applyNumberFormat="0" applyAlignment="0" applyProtection="0"/>
    <xf numFmtId="186" fontId="88" fillId="95" borderId="29" applyNumberFormat="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0" fontId="91" fillId="0" borderId="21" applyNumberFormat="0" applyFill="0" applyAlignment="0" applyProtection="0"/>
    <xf numFmtId="213" fontId="9" fillId="0" borderId="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213" fontId="9" fillId="0" borderId="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91" fillId="0" borderId="21" applyNumberFormat="0" applyFill="0" applyAlignment="0" applyProtection="0"/>
    <xf numFmtId="186" fontId="11" fillId="0" borderId="52" applyNumberFormat="0" applyFill="0" applyAlignment="0" applyProtection="0"/>
    <xf numFmtId="213" fontId="9" fillId="0" borderId="0"/>
    <xf numFmtId="43" fontId="19"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0" fontId="110" fillId="0" borderId="0" applyNumberFormat="0" applyFill="0" applyBorder="0" applyAlignment="0" applyProtection="0"/>
    <xf numFmtId="213" fontId="9" fillId="0" borderId="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213" fontId="9" fillId="0" borderId="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10" fillId="0" borderId="0" applyNumberFormat="0" applyFill="0" applyBorder="0" applyAlignment="0" applyProtection="0"/>
    <xf numFmtId="186" fontId="107" fillId="0" borderId="0" applyNumberFormat="0" applyFill="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0" fontId="62" fillId="17" borderId="0" applyNumberFormat="0" applyBorder="0" applyAlignment="0" applyProtection="0"/>
    <xf numFmtId="213" fontId="9" fillId="0" borderId="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213" fontId="9" fillId="0" borderId="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2" fillId="17" borderId="0" applyNumberFormat="0" applyBorder="0" applyAlignment="0" applyProtection="0"/>
    <xf numFmtId="186" fontId="61" fillId="117"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0" fontId="62" fillId="21" borderId="0" applyNumberFormat="0" applyBorder="0" applyAlignment="0" applyProtection="0"/>
    <xf numFmtId="213" fontId="9" fillId="0" borderId="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213" fontId="9" fillId="0" borderId="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2" fillId="21" borderId="0" applyNumberFormat="0" applyBorder="0" applyAlignment="0" applyProtection="0"/>
    <xf numFmtId="186" fontId="61" fillId="90"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0" fontId="62" fillId="25" borderId="0" applyNumberFormat="0" applyBorder="0" applyAlignment="0" applyProtection="0"/>
    <xf numFmtId="213" fontId="9" fillId="0" borderId="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213" fontId="9" fillId="0" borderId="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2" fillId="25" borderId="0" applyNumberFormat="0" applyBorder="0" applyAlignment="0" applyProtection="0"/>
    <xf numFmtId="186" fontId="61" fillId="57"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0" fontId="62" fillId="29" borderId="0" applyNumberFormat="0" applyBorder="0" applyAlignment="0" applyProtection="0"/>
    <xf numFmtId="213" fontId="9" fillId="0" borderId="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213" fontId="9" fillId="0" borderId="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2" fillId="29" borderId="0" applyNumberFormat="0" applyBorder="0" applyAlignment="0" applyProtection="0"/>
    <xf numFmtId="186" fontId="61" fillId="5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0" fontId="62" fillId="33" borderId="0" applyNumberFormat="0" applyBorder="0" applyAlignment="0" applyProtection="0"/>
    <xf numFmtId="213" fontId="9" fillId="0" borderId="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213" fontId="9" fillId="0" borderId="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2" fillId="33" borderId="0" applyNumberFormat="0" applyBorder="0" applyAlignment="0" applyProtection="0"/>
    <xf numFmtId="186" fontId="61" fillId="61"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0" fontId="62" fillId="37" borderId="0" applyNumberFormat="0" applyBorder="0" applyAlignment="0" applyProtection="0"/>
    <xf numFmtId="213" fontId="9" fillId="0" borderId="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213" fontId="9" fillId="0" borderId="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2" fillId="37" borderId="0" applyNumberFormat="0" applyBorder="0" applyAlignment="0" applyProtection="0"/>
    <xf numFmtId="186" fontId="61" fillId="118" borderId="0" applyNumberFormat="0" applyBorder="0" applyAlignment="0" applyProtection="0"/>
    <xf numFmtId="213" fontId="9" fillId="0" borderId="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0" fontId="183" fillId="13" borderId="19" applyNumberFormat="0" applyAlignment="0" applyProtection="0"/>
    <xf numFmtId="213" fontId="9" fillId="0" borderId="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213" fontId="9" fillId="0" borderId="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83" fillId="13" borderId="19" applyNumberFormat="0" applyAlignment="0" applyProtection="0"/>
    <xf numFmtId="186" fontId="113" fillId="107" borderId="27"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0" fontId="129" fillId="11" borderId="0" applyNumberFormat="0" applyBorder="0" applyAlignment="0" applyProtection="0"/>
    <xf numFmtId="213" fontId="9" fillId="0" borderId="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213" fontId="9" fillId="0" borderId="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9" fillId="11" borderId="0" applyNumberFormat="0" applyBorder="0" applyAlignment="0" applyProtection="0"/>
    <xf numFmtId="186" fontId="128" fillId="48"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19"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43" fontId="33" fillId="0" borderId="0" applyFont="0" applyFill="0" applyBorder="0" applyAlignment="0" applyProtection="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171"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9" fontId="32" fillId="0" borderId="0" applyFont="0" applyFill="0" applyBorder="0" applyAlignment="0" applyProtection="0"/>
    <xf numFmtId="213" fontId="9" fillId="0" borderId="0"/>
    <xf numFmtId="213" fontId="9" fillId="0" borderId="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0" fontId="137" fillId="12" borderId="0" applyNumberFormat="0" applyBorder="0" applyAlignment="0" applyProtection="0"/>
    <xf numFmtId="213" fontId="9" fillId="0" borderId="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213" fontId="9" fillId="0" borderId="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37" fillId="12" borderId="0" applyNumberFormat="0" applyBorder="0" applyAlignment="0" applyProtection="0"/>
    <xf numFmtId="186" fontId="184" fillId="107" borderId="0" applyNumberFormat="0" applyBorder="0" applyAlignment="0" applyProtection="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33"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8" fillId="0" borderId="0"/>
    <xf numFmtId="186" fontId="8" fillId="0" borderId="0"/>
    <xf numFmtId="186"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213" fontId="8" fillId="0" borderId="0"/>
    <xf numFmtId="213" fontId="9" fillId="0" borderId="0"/>
    <xf numFmtId="0" fontId="32" fillId="0" borderId="0" applyNumberForma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8" fillId="0" borderId="0"/>
    <xf numFmtId="0" fontId="8" fillId="0" borderId="0"/>
    <xf numFmtId="0" fontId="8" fillId="0" borderId="0"/>
    <xf numFmtId="213" fontId="9" fillId="0" borderId="0"/>
    <xf numFmtId="213"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8"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8" fillId="0" borderId="0"/>
    <xf numFmtId="213"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8" fillId="0" borderId="0"/>
    <xf numFmtId="213"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9" fillId="0" borderId="0"/>
    <xf numFmtId="186" fontId="9" fillId="0" borderId="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186" fontId="9" fillId="0" borderId="0" applyNumberFormat="0" applyFill="0" applyBorder="0" applyAlignment="0" applyProtection="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186"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8" fontId="8" fillId="0" borderId="0"/>
    <xf numFmtId="218"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198" fontId="1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186" fontId="8" fillId="0" borderId="0"/>
    <xf numFmtId="186" fontId="8" fillId="0" borderId="0"/>
    <xf numFmtId="186" fontId="8" fillId="0" borderId="0"/>
    <xf numFmtId="186"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8" fillId="0" borderId="0"/>
    <xf numFmtId="213" fontId="9" fillId="0" borderId="0"/>
    <xf numFmtId="213" fontId="8" fillId="0" borderId="0"/>
    <xf numFmtId="213" fontId="9" fillId="0" borderId="0"/>
    <xf numFmtId="213" fontId="9" fillId="0" borderId="0"/>
    <xf numFmtId="213" fontId="8" fillId="0" borderId="0"/>
    <xf numFmtId="213" fontId="9" fillId="0" borderId="0"/>
    <xf numFmtId="213" fontId="8" fillId="0" borderId="0"/>
    <xf numFmtId="213"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213" fontId="9" fillId="0" borderId="0"/>
    <xf numFmtId="0" fontId="8" fillId="0" borderId="0"/>
    <xf numFmtId="213" fontId="9" fillId="0" borderId="0"/>
    <xf numFmtId="0" fontId="8" fillId="0" borderId="0"/>
    <xf numFmtId="0" fontId="8"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213" fontId="9"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0" fontId="8" fillId="0" borderId="0"/>
    <xf numFmtId="213" fontId="9" fillId="0" borderId="0"/>
    <xf numFmtId="213" fontId="9" fillId="0" borderId="0"/>
    <xf numFmtId="213" fontId="9" fillId="0" borderId="0"/>
    <xf numFmtId="213" fontId="9" fillId="0" borderId="0"/>
    <xf numFmtId="0" fontId="8" fillId="0" borderId="0"/>
    <xf numFmtId="0" fontId="8" fillId="0" borderId="0"/>
    <xf numFmtId="0" fontId="8" fillId="0" borderId="0"/>
    <xf numFmtId="0" fontId="8" fillId="0" borderId="0"/>
    <xf numFmtId="0" fontId="8" fillId="0" borderId="0"/>
    <xf numFmtId="0" fontId="8" fillId="0" borderId="0"/>
    <xf numFmtId="213" fontId="9" fillId="0" borderId="0"/>
    <xf numFmtId="0" fontId="32" fillId="0" borderId="0"/>
    <xf numFmtId="0" fontId="8" fillId="0" borderId="0"/>
    <xf numFmtId="0" fontId="8" fillId="0" borderId="0"/>
    <xf numFmtId="0" fontId="8" fillId="0" borderId="0"/>
    <xf numFmtId="213" fontId="9" fillId="0" borderId="0"/>
    <xf numFmtId="213" fontId="8"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9"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33"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3" fontId="9" fillId="0" borderId="0" applyFont="0" applyFill="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0" fontId="160" fillId="14" borderId="20" applyNumberFormat="0" applyAlignment="0" applyProtection="0"/>
    <xf numFmtId="213" fontId="9" fillId="0" borderId="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213" fontId="9" fillId="0" borderId="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60" fillId="14" borderId="20" applyNumberFormat="0" applyAlignment="0" applyProtection="0"/>
    <xf numFmtId="186" fontId="146" fillId="47" borderId="43" applyNumberFormat="0" applyAlignment="0" applyProtection="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213" fontId="9" fillId="0" borderId="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0" fontId="187" fillId="0" borderId="0" applyNumberFormat="0" applyFill="0" applyBorder="0" applyAlignment="0" applyProtection="0"/>
    <xf numFmtId="213" fontId="9" fillId="0" borderId="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213" fontId="9" fillId="0" borderId="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87" fillId="0" borderId="0" applyNumberFormat="0" applyFill="0" applyBorder="0" applyAlignment="0" applyProtection="0"/>
    <xf numFmtId="186" fontId="170"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0" fontId="188" fillId="0" borderId="0" applyNumberFormat="0" applyFill="0" applyBorder="0" applyAlignment="0" applyProtection="0"/>
    <xf numFmtId="213" fontId="9" fillId="0" borderId="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213" fontId="9" fillId="0" borderId="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88" fillId="0" borderId="0" applyNumberFormat="0" applyFill="0" applyBorder="0" applyAlignment="0" applyProtection="0"/>
    <xf numFmtId="186" fontId="171" fillId="0" borderId="0" applyNumberFormat="0" applyFill="0" applyBorder="0" applyAlignment="0" applyProtection="0"/>
    <xf numFmtId="213" fontId="9" fillId="0" borderId="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0" fontId="176" fillId="0" borderId="16" applyNumberFormat="0" applyFill="0" applyAlignment="0" applyProtection="0"/>
    <xf numFmtId="213" fontId="9" fillId="0" borderId="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213" fontId="9" fillId="0" borderId="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76" fillId="0" borderId="16" applyNumberFormat="0" applyFill="0" applyAlignment="0" applyProtection="0"/>
    <xf numFmtId="186" fontId="119" fillId="0" borderId="53" applyNumberFormat="0" applyFill="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0" fontId="180" fillId="0" borderId="17" applyNumberFormat="0" applyFill="0" applyAlignment="0" applyProtection="0"/>
    <xf numFmtId="213" fontId="9" fillId="0" borderId="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213" fontId="9" fillId="0" borderId="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80" fillId="0" borderId="17" applyNumberFormat="0" applyFill="0" applyAlignment="0" applyProtection="0"/>
    <xf numFmtId="186" fontId="121" fillId="0" borderId="54" applyNumberFormat="0" applyFill="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0" fontId="110" fillId="0" borderId="18" applyNumberFormat="0" applyFill="0" applyAlignment="0" applyProtection="0"/>
    <xf numFmtId="213" fontId="9" fillId="0" borderId="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213" fontId="9" fillId="0" borderId="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10" fillId="0" borderId="18" applyNumberFormat="0" applyFill="0" applyAlignment="0" applyProtection="0"/>
    <xf numFmtId="186" fontId="107" fillId="0" borderId="55" applyNumberFormat="0" applyFill="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213" fontId="9" fillId="0" borderId="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51" fillId="0" borderId="0" applyNumberFormat="0" applyFill="0" applyBorder="0" applyAlignment="0" applyProtection="0"/>
    <xf numFmtId="186" fontId="172" fillId="0" borderId="0" applyNumberFormat="0" applyFill="0" applyBorder="0" applyAlignment="0" applyProtection="0"/>
    <xf numFmtId="0" fontId="51" fillId="0" borderId="0" applyNumberFormat="0" applyFill="0" applyBorder="0" applyAlignment="0" applyProtection="0"/>
    <xf numFmtId="186" fontId="172" fillId="0" borderId="0" applyNumberFormat="0" applyFill="0" applyBorder="0" applyAlignment="0" applyProtection="0"/>
    <xf numFmtId="213" fontId="9" fillId="0" borderId="0"/>
    <xf numFmtId="213" fontId="9" fillId="0" borderId="0"/>
    <xf numFmtId="213"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89" fillId="0" borderId="0"/>
    <xf numFmtId="0" fontId="8" fillId="0" borderId="0"/>
    <xf numFmtId="171" fontId="8" fillId="0" borderId="0" applyFont="0" applyFill="0" applyBorder="0" applyAlignment="0" applyProtection="0"/>
    <xf numFmtId="0" fontId="8" fillId="0" borderId="0"/>
    <xf numFmtId="171" fontId="8" fillId="0" borderId="0" applyFont="0" applyFill="0" applyBorder="0" applyAlignment="0" applyProtection="0"/>
    <xf numFmtId="0" fontId="9" fillId="0" borderId="0"/>
    <xf numFmtId="175" fontId="9" fillId="0" borderId="0" applyFont="0" applyFill="0" applyBorder="0" applyAlignment="0" applyProtection="0"/>
    <xf numFmtId="0" fontId="51" fillId="0" borderId="0" applyNumberFormat="0" applyFill="0" applyBorder="0" applyAlignment="0" applyProtection="0"/>
    <xf numFmtId="0" fontId="25" fillId="0" borderId="0"/>
    <xf numFmtId="0" fontId="19" fillId="108" borderId="0"/>
    <xf numFmtId="9" fontId="9" fillId="0" borderId="0" applyFont="0" applyFill="0" applyBorder="0" applyAlignment="0" applyProtection="0"/>
    <xf numFmtId="0" fontId="29" fillId="0" borderId="0"/>
    <xf numFmtId="0" fontId="19" fillId="108" borderId="0"/>
    <xf numFmtId="0" fontId="8" fillId="0" borderId="0"/>
    <xf numFmtId="0" fontId="19" fillId="108" borderId="0"/>
    <xf numFmtId="0" fontId="29" fillId="0" borderId="0"/>
    <xf numFmtId="175" fontId="9" fillId="0" borderId="0" applyFont="0" applyFill="0" applyBorder="0" applyAlignment="0" applyProtection="0"/>
    <xf numFmtId="175" fontId="9" fillId="0" borderId="0" applyFont="0" applyFill="0" applyBorder="0" applyAlignment="0" applyProtection="0"/>
    <xf numFmtId="0" fontId="136" fillId="88" borderId="0" applyNumberFormat="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57" fillId="45" borderId="45" applyNumberFormat="0" applyProtection="0">
      <alignment vertical="center"/>
    </xf>
    <xf numFmtId="4" fontId="191" fillId="45" borderId="45" applyNumberFormat="0" applyProtection="0">
      <alignment vertical="center"/>
    </xf>
    <xf numFmtId="4" fontId="57" fillId="45" borderId="45" applyNumberFormat="0" applyProtection="0">
      <alignment horizontal="left" vertical="center" indent="1"/>
    </xf>
    <xf numFmtId="0" fontId="57" fillId="45" borderId="45" applyNumberFormat="0" applyProtection="0">
      <alignment horizontal="left" vertical="top" indent="1"/>
    </xf>
    <xf numFmtId="4" fontId="57" fillId="116" borderId="45" applyNumberFormat="0" applyProtection="0">
      <alignment horizontal="right" vertical="center"/>
    </xf>
    <xf numFmtId="4" fontId="191" fillId="116" borderId="45" applyNumberFormat="0" applyProtection="0">
      <alignment horizontal="right" vertical="center"/>
    </xf>
    <xf numFmtId="4" fontId="57" fillId="41" borderId="45" applyNumberFormat="0" applyProtection="0">
      <alignment horizontal="left" vertical="center" indent="1"/>
    </xf>
    <xf numFmtId="0" fontId="57" fillId="41" borderId="45" applyNumberFormat="0" applyProtection="0">
      <alignment horizontal="left" vertical="top" indent="1"/>
    </xf>
    <xf numFmtId="4" fontId="192" fillId="105" borderId="0" applyNumberFormat="0" applyProtection="0">
      <alignment horizontal="left" vertical="center" indent="1"/>
    </xf>
    <xf numFmtId="4" fontId="190" fillId="116" borderId="45" applyNumberFormat="0" applyProtection="0">
      <alignment horizontal="right" vertical="center"/>
    </xf>
    <xf numFmtId="0" fontId="172" fillId="0" borderId="0" applyNumberFormat="0" applyFill="0" applyBorder="0" applyAlignment="0" applyProtection="0"/>
    <xf numFmtId="0" fontId="172" fillId="0" borderId="0" applyNumberFormat="0" applyFill="0" applyBorder="0" applyAlignment="0" applyProtection="0"/>
    <xf numFmtId="0" fontId="105" fillId="0" borderId="56" applyNumberFormat="0" applyFill="0" applyAlignment="0" applyProtection="0"/>
    <xf numFmtId="0" fontId="170" fillId="0" borderId="0" applyNumberFormat="0" applyFill="0" applyBorder="0" applyAlignment="0" applyProtection="0"/>
    <xf numFmtId="0" fontId="19" fillId="49" borderId="28" applyNumberFormat="0" applyProtection="0">
      <alignment horizontal="left" vertical="center" indent="1"/>
    </xf>
    <xf numFmtId="4" fontId="19" fillId="0" borderId="28" applyNumberFormat="0" applyProtection="0">
      <alignment horizontal="right" vertical="center"/>
    </xf>
    <xf numFmtId="175" fontId="9" fillId="0" borderId="0" applyFont="0" applyFill="0" applyBorder="0" applyAlignment="0" applyProtection="0"/>
    <xf numFmtId="0" fontId="51" fillId="0" borderId="0" applyNumberFormat="0" applyFill="0" applyBorder="0" applyAlignment="0" applyProtection="0"/>
    <xf numFmtId="0" fontId="25" fillId="0" borderId="0"/>
    <xf numFmtId="0" fontId="105"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05"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05"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05"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4" fillId="42" borderId="0" applyNumberFormat="0" applyBorder="0" applyAlignment="0" applyProtection="0"/>
    <xf numFmtId="0" fontId="8" fillId="42" borderId="0" applyNumberFormat="0" applyBorder="0" applyAlignment="0" applyProtection="0"/>
    <xf numFmtId="0" fontId="194" fillId="44" borderId="0" applyNumberFormat="0" applyBorder="0" applyAlignment="0" applyProtection="0"/>
    <xf numFmtId="0" fontId="8" fillId="44" borderId="0" applyNumberFormat="0" applyBorder="0" applyAlignment="0" applyProtection="0"/>
    <xf numFmtId="0" fontId="194" fillId="46" borderId="0" applyNumberFormat="0" applyBorder="0" applyAlignment="0" applyProtection="0"/>
    <xf numFmtId="0" fontId="8" fillId="46" borderId="0" applyNumberFormat="0" applyBorder="0" applyAlignment="0" applyProtection="0"/>
    <xf numFmtId="0" fontId="194" fillId="48" borderId="0" applyNumberFormat="0" applyBorder="0" applyAlignment="0" applyProtection="0"/>
    <xf numFmtId="0" fontId="8" fillId="48" borderId="0" applyNumberFormat="0" applyBorder="0" applyAlignment="0" applyProtection="0"/>
    <xf numFmtId="0" fontId="194" fillId="50" borderId="0" applyNumberFormat="0" applyBorder="0" applyAlignment="0" applyProtection="0"/>
    <xf numFmtId="0" fontId="8" fillId="49" borderId="0" applyNumberFormat="0" applyBorder="0" applyAlignment="0" applyProtection="0"/>
    <xf numFmtId="0" fontId="194" fillId="51"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8" fillId="44"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05"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05"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43" borderId="0" applyNumberFormat="0" applyBorder="0" applyAlignment="0" applyProtection="0"/>
    <xf numFmtId="0" fontId="8" fillId="23" borderId="0" applyNumberFormat="0" applyBorder="0" applyAlignment="0" applyProtection="0"/>
    <xf numFmtId="0" fontId="194" fillId="55" borderId="0" applyNumberFormat="0" applyBorder="0" applyAlignment="0" applyProtection="0"/>
    <xf numFmtId="0" fontId="8" fillId="55" borderId="0" applyNumberFormat="0" applyBorder="0" applyAlignment="0" applyProtection="0"/>
    <xf numFmtId="0" fontId="194" fillId="48" borderId="0" applyNumberFormat="0" applyBorder="0" applyAlignment="0" applyProtection="0"/>
    <xf numFmtId="0" fontId="8" fillId="56"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57" borderId="0" applyNumberFormat="0" applyBorder="0" applyAlignment="0" applyProtection="0"/>
    <xf numFmtId="0" fontId="8" fillId="51" borderId="0" applyNumberFormat="0" applyBorder="0" applyAlignment="0" applyProtection="0"/>
    <xf numFmtId="0" fontId="105" fillId="0" borderId="56" applyNumberFormat="0" applyFill="0" applyAlignment="0" applyProtection="0"/>
    <xf numFmtId="0" fontId="38" fillId="53" borderId="0" applyNumberFormat="0" applyBorder="0" applyAlignment="0" applyProtection="0"/>
    <xf numFmtId="0" fontId="61" fillId="59" borderId="0" applyNumberFormat="0" applyBorder="0" applyAlignment="0" applyProtection="0"/>
    <xf numFmtId="0" fontId="105" fillId="0" borderId="56" applyNumberFormat="0" applyFill="0" applyAlignment="0" applyProtection="0"/>
    <xf numFmtId="0" fontId="38" fillId="24" borderId="0" applyNumberFormat="0" applyBorder="0" applyAlignment="0" applyProtection="0"/>
    <xf numFmtId="0" fontId="61" fillId="43" borderId="0" applyNumberFormat="0" applyBorder="0" applyAlignment="0" applyProtection="0"/>
    <xf numFmtId="0" fontId="105" fillId="0" borderId="56" applyNumberFormat="0" applyFill="0" applyAlignment="0" applyProtection="0"/>
    <xf numFmtId="0" fontId="38" fillId="54" borderId="0" applyNumberFormat="0" applyBorder="0" applyAlignment="0" applyProtection="0"/>
    <xf numFmtId="0" fontId="61" fillId="55" borderId="0" applyNumberFormat="0" applyBorder="0" applyAlignment="0" applyProtection="0"/>
    <xf numFmtId="0" fontId="105" fillId="0" borderId="56" applyNumberFormat="0" applyFill="0" applyAlignment="0" applyProtection="0"/>
    <xf numFmtId="0" fontId="38" fillId="56" borderId="0" applyNumberFormat="0" applyBorder="0" applyAlignment="0" applyProtection="0"/>
    <xf numFmtId="0" fontId="61" fillId="60" borderId="0" applyNumberFormat="0" applyBorder="0" applyAlignment="0" applyProtection="0"/>
    <xf numFmtId="0" fontId="38" fillId="53" borderId="0" applyNumberFormat="0" applyBorder="0" applyAlignment="0" applyProtection="0"/>
    <xf numFmtId="0" fontId="61" fillId="61" borderId="0" applyNumberFormat="0" applyBorder="0" applyAlignment="0" applyProtection="0"/>
    <xf numFmtId="171" fontId="8" fillId="0" borderId="0" applyFont="0" applyFill="0" applyBorder="0" applyAlignment="0" applyProtection="0"/>
    <xf numFmtId="0" fontId="38" fillId="51" borderId="0" applyNumberFormat="0" applyBorder="0" applyAlignment="0" applyProtection="0"/>
    <xf numFmtId="0" fontId="61" fillId="62" borderId="0" applyNumberFormat="0" applyBorder="0" applyAlignment="0" applyProtection="0"/>
    <xf numFmtId="0" fontId="195" fillId="59" borderId="0" applyNumberFormat="0" applyBorder="0" applyAlignment="0" applyProtection="0"/>
    <xf numFmtId="0" fontId="38" fillId="53" borderId="0" applyNumberFormat="0" applyBorder="0" applyAlignment="0" applyProtection="0"/>
    <xf numFmtId="0" fontId="195" fillId="43" borderId="0" applyNumberFormat="0" applyBorder="0" applyAlignment="0" applyProtection="0"/>
    <xf numFmtId="0" fontId="38" fillId="24" borderId="0" applyNumberFormat="0" applyBorder="0" applyAlignment="0" applyProtection="0"/>
    <xf numFmtId="0" fontId="195" fillId="55" borderId="0" applyNumberFormat="0" applyBorder="0" applyAlignment="0" applyProtection="0"/>
    <xf numFmtId="0" fontId="195" fillId="60" borderId="0" applyNumberFormat="0" applyBorder="0" applyAlignment="0" applyProtection="0"/>
    <xf numFmtId="0" fontId="195" fillId="61" borderId="0" applyNumberFormat="0" applyBorder="0" applyAlignment="0" applyProtection="0"/>
    <xf numFmtId="0" fontId="38" fillId="53" borderId="0" applyNumberFormat="0" applyBorder="0" applyAlignment="0" applyProtection="0"/>
    <xf numFmtId="0" fontId="195" fillId="62" borderId="0" applyNumberFormat="0" applyBorder="0" applyAlignment="0" applyProtection="0"/>
    <xf numFmtId="0" fontId="29" fillId="0" borderId="0"/>
    <xf numFmtId="0" fontId="9" fillId="0" borderId="0"/>
    <xf numFmtId="0" fontId="11" fillId="64" borderId="0" applyNumberFormat="0" applyBorder="0" applyAlignment="0" applyProtection="0"/>
    <xf numFmtId="0" fontId="19" fillId="108" borderId="0"/>
    <xf numFmtId="0" fontId="11" fillId="66" borderId="0" applyNumberFormat="0" applyBorder="0" applyAlignment="0" applyProtection="0"/>
    <xf numFmtId="0" fontId="8" fillId="0" borderId="0"/>
    <xf numFmtId="0" fontId="19" fillId="108" borderId="0"/>
    <xf numFmtId="0" fontId="61" fillId="68" borderId="0" applyNumberFormat="0" applyBorder="0" applyAlignment="0" applyProtection="0"/>
    <xf numFmtId="0" fontId="38" fillId="61" borderId="0" applyNumberFormat="0" applyBorder="0" applyAlignment="0" applyProtection="0"/>
    <xf numFmtId="0" fontId="61" fillId="70" borderId="0" applyNumberFormat="0" applyBorder="0" applyAlignment="0" applyProtection="0"/>
    <xf numFmtId="171" fontId="8" fillId="0" borderId="0" applyFont="0" applyFill="0" applyBorder="0" applyAlignment="0" applyProtection="0"/>
    <xf numFmtId="0" fontId="8" fillId="0" borderId="0"/>
    <xf numFmtId="0" fontId="11" fillId="72" borderId="0" applyNumberFormat="0" applyBorder="0" applyAlignment="0" applyProtection="0"/>
    <xf numFmtId="171" fontId="8" fillId="0" borderId="0" applyFont="0" applyFill="0" applyBorder="0" applyAlignment="0" applyProtection="0"/>
    <xf numFmtId="0" fontId="11" fillId="74" borderId="0" applyNumberFormat="0" applyBorder="0" applyAlignment="0" applyProtection="0"/>
    <xf numFmtId="171" fontId="8" fillId="0" borderId="0" applyFont="0" applyFill="0" applyBorder="0" applyAlignment="0" applyProtection="0"/>
    <xf numFmtId="0" fontId="61" fillId="76" borderId="0" applyNumberFormat="0" applyBorder="0" applyAlignment="0" applyProtection="0"/>
    <xf numFmtId="0" fontId="38" fillId="21" borderId="0" applyNumberFormat="0" applyBorder="0" applyAlignment="0" applyProtection="0"/>
    <xf numFmtId="0" fontId="61" fillId="77" borderId="0" applyNumberFormat="0" applyBorder="0" applyAlignment="0" applyProtection="0"/>
    <xf numFmtId="171"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1" fillId="67" borderId="0" applyNumberFormat="0" applyBorder="0" applyAlignment="0" applyProtection="0"/>
    <xf numFmtId="9" fontId="32" fillId="0" borderId="0" applyFont="0" applyFill="0" applyBorder="0" applyAlignment="0" applyProtection="0"/>
    <xf numFmtId="0" fontId="38" fillId="25" borderId="0" applyNumberFormat="0" applyBorder="0" applyAlignment="0" applyProtection="0"/>
    <xf numFmtId="0" fontId="61" fillId="54" borderId="0" applyNumberFormat="0" applyBorder="0" applyAlignment="0" applyProtection="0"/>
    <xf numFmtId="0" fontId="11" fillId="75" borderId="0" applyNumberFormat="0" applyBorder="0" applyAlignment="0" applyProtection="0"/>
    <xf numFmtId="0" fontId="29" fillId="0" borderId="0"/>
    <xf numFmtId="0" fontId="11" fillId="67" borderId="0" applyNumberFormat="0" applyBorder="0" applyAlignment="0" applyProtection="0"/>
    <xf numFmtId="0" fontId="61" fillId="67" borderId="0" applyNumberFormat="0" applyBorder="0" applyAlignment="0" applyProtection="0"/>
    <xf numFmtId="0" fontId="38" fillId="101" borderId="0" applyNumberFormat="0" applyBorder="0" applyAlignment="0" applyProtection="0"/>
    <xf numFmtId="0" fontId="61" fillId="60" borderId="0" applyNumberFormat="0" applyBorder="0" applyAlignment="0" applyProtection="0"/>
    <xf numFmtId="0" fontId="29" fillId="0" borderId="0"/>
    <xf numFmtId="0" fontId="11" fillId="64" borderId="0" applyNumberFormat="0" applyBorder="0" applyAlignment="0" applyProtection="0"/>
    <xf numFmtId="0" fontId="61" fillId="66" borderId="0" applyNumberFormat="0" applyBorder="0" applyAlignment="0" applyProtection="0"/>
    <xf numFmtId="0" fontId="38" fillId="33" borderId="0" applyNumberFormat="0" applyBorder="0" applyAlignment="0" applyProtection="0"/>
    <xf numFmtId="0" fontId="61" fillId="61" borderId="0" applyNumberFormat="0" applyBorder="0" applyAlignment="0" applyProtection="0"/>
    <xf numFmtId="0" fontId="11" fillId="74" borderId="0" applyNumberFormat="0" applyBorder="0" applyAlignment="0" applyProtection="0"/>
    <xf numFmtId="0" fontId="61" fillId="88" borderId="0" applyNumberFormat="0" applyBorder="0" applyAlignment="0" applyProtection="0"/>
    <xf numFmtId="0" fontId="38" fillId="57" borderId="0" applyNumberFormat="0" applyBorder="0" applyAlignment="0" applyProtection="0"/>
    <xf numFmtId="0" fontId="61" fillId="90" borderId="0" applyNumberFormat="0" applyBorder="0" applyAlignment="0" applyProtection="0"/>
    <xf numFmtId="0" fontId="44" fillId="48" borderId="0" applyNumberFormat="0" applyBorder="0" applyAlignment="0" applyProtection="0"/>
    <xf numFmtId="0" fontId="128" fillId="44" borderId="0" applyNumberFormat="0" applyBorder="0" applyAlignment="0" applyProtection="0"/>
    <xf numFmtId="0" fontId="19" fillId="108" borderId="0"/>
    <xf numFmtId="0" fontId="196" fillId="46" borderId="0" applyNumberFormat="0" applyBorder="0" applyAlignment="0" applyProtection="0"/>
    <xf numFmtId="0" fontId="9" fillId="0" borderId="0"/>
    <xf numFmtId="0" fontId="9" fillId="0" borderId="0"/>
    <xf numFmtId="0" fontId="43" fillId="92" borderId="0" applyNumberFormat="0" applyBorder="0" applyAlignment="0" applyProtection="0"/>
    <xf numFmtId="0" fontId="29" fillId="0" borderId="0"/>
    <xf numFmtId="0" fontId="29" fillId="0" borderId="0"/>
    <xf numFmtId="0" fontId="205" fillId="47" borderId="19" applyNumberFormat="0" applyAlignment="0" applyProtection="0"/>
    <xf numFmtId="0" fontId="84" fillId="56" borderId="27" applyNumberFormat="0" applyAlignment="0" applyProtection="0"/>
    <xf numFmtId="0" fontId="197" fillId="56" borderId="27" applyNumberFormat="0" applyAlignment="0" applyProtection="0"/>
    <xf numFmtId="0" fontId="205" fillId="47" borderId="19" applyNumberFormat="0" applyAlignment="0" applyProtection="0"/>
    <xf numFmtId="0" fontId="9" fillId="0" borderId="0"/>
    <xf numFmtId="0" fontId="198" fillId="95" borderId="29" applyNumberFormat="0" applyAlignment="0" applyProtection="0"/>
    <xf numFmtId="0" fontId="182" fillId="15" borderId="22" applyNumberFormat="0" applyAlignment="0" applyProtection="0"/>
    <xf numFmtId="0" fontId="1" fillId="15" borderId="22" applyNumberFormat="0" applyAlignment="0" applyProtection="0"/>
    <xf numFmtId="0" fontId="199" fillId="0" borderId="31" applyNumberFormat="0" applyFill="0" applyAlignment="0" applyProtection="0"/>
    <xf numFmtId="0" fontId="1" fillId="15" borderId="22" applyNumberFormat="0" applyAlignment="0" applyProtection="0"/>
    <xf numFmtId="0" fontId="88" fillId="95" borderId="29" applyNumberFormat="0" applyAlignment="0" applyProtection="0"/>
    <xf numFmtId="171"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105" fillId="96" borderId="0" applyNumberFormat="0" applyBorder="0" applyAlignment="0" applyProtection="0"/>
    <xf numFmtId="0" fontId="105" fillId="98" borderId="0" applyNumberFormat="0" applyBorder="0" applyAlignment="0" applyProtection="0"/>
    <xf numFmtId="0" fontId="108" fillId="0" borderId="0" applyNumberFormat="0" applyFill="0" applyBorder="0" applyAlignment="0" applyProtection="0"/>
    <xf numFmtId="0" fontId="19" fillId="108" borderId="0"/>
    <xf numFmtId="0" fontId="19" fillId="108" borderId="0"/>
    <xf numFmtId="0" fontId="19" fillId="108" borderId="0"/>
    <xf numFmtId="0" fontId="29" fillId="0" borderId="0"/>
    <xf numFmtId="0" fontId="29" fillId="0" borderId="0"/>
    <xf numFmtId="0" fontId="29" fillId="0" borderId="0"/>
    <xf numFmtId="0" fontId="195" fillId="70" borderId="0" applyNumberFormat="0" applyBorder="0" applyAlignment="0" applyProtection="0"/>
    <xf numFmtId="0" fontId="29" fillId="0" borderId="0"/>
    <xf numFmtId="0" fontId="29" fillId="0" borderId="0"/>
    <xf numFmtId="0" fontId="38" fillId="61" borderId="0" applyNumberFormat="0" applyBorder="0" applyAlignment="0" applyProtection="0"/>
    <xf numFmtId="0" fontId="29" fillId="0" borderId="0"/>
    <xf numFmtId="0" fontId="195" fillId="77" borderId="0" applyNumberFormat="0" applyBorder="0" applyAlignment="0" applyProtection="0"/>
    <xf numFmtId="0" fontId="62" fillId="21" borderId="0" applyNumberFormat="0" applyBorder="0" applyAlignment="0" applyProtection="0"/>
    <xf numFmtId="0" fontId="38" fillId="21" borderId="0" applyNumberFormat="0" applyBorder="0" applyAlignment="0" applyProtection="0"/>
    <xf numFmtId="0" fontId="19" fillId="108" borderId="0"/>
    <xf numFmtId="0" fontId="195" fillId="54" borderId="0" applyNumberFormat="0" applyBorder="0" applyAlignment="0" applyProtection="0"/>
    <xf numFmtId="0" fontId="62" fillId="25" borderId="0" applyNumberFormat="0" applyBorder="0" applyAlignment="0" applyProtection="0"/>
    <xf numFmtId="0" fontId="38" fillId="25" borderId="0" applyNumberFormat="0" applyBorder="0" applyAlignment="0" applyProtection="0"/>
    <xf numFmtId="0" fontId="19" fillId="108" borderId="0"/>
    <xf numFmtId="0" fontId="195" fillId="60" borderId="0" applyNumberFormat="0" applyBorder="0" applyAlignment="0" applyProtection="0"/>
    <xf numFmtId="0" fontId="9" fillId="0" borderId="0"/>
    <xf numFmtId="0" fontId="38" fillId="101" borderId="0" applyNumberFormat="0" applyBorder="0" applyAlignment="0" applyProtection="0"/>
    <xf numFmtId="0" fontId="195" fillId="61" borderId="0" applyNumberFormat="0" applyBorder="0" applyAlignment="0" applyProtection="0"/>
    <xf numFmtId="0" fontId="62" fillId="33" borderId="0" applyNumberFormat="0" applyBorder="0" applyAlignment="0" applyProtection="0"/>
    <xf numFmtId="0" fontId="38" fillId="33" borderId="0" applyNumberFormat="0" applyBorder="0" applyAlignment="0" applyProtection="0"/>
    <xf numFmtId="0" fontId="195" fillId="90" borderId="0" applyNumberFormat="0" applyBorder="0" applyAlignment="0" applyProtection="0"/>
    <xf numFmtId="0" fontId="38" fillId="57" borderId="0" applyNumberFormat="0" applyBorder="0" applyAlignment="0" applyProtection="0"/>
    <xf numFmtId="0" fontId="200" fillId="51" borderId="27" applyNumberFormat="0" applyAlignment="0" applyProtection="0"/>
    <xf numFmtId="0" fontId="183" fillId="13" borderId="19" applyNumberFormat="0" applyAlignment="0" applyProtection="0"/>
    <xf numFmtId="0" fontId="45" fillId="13" borderId="19" applyNumberFormat="0" applyAlignment="0" applyProtection="0"/>
    <xf numFmtId="195"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0" fontId="29" fillId="0" borderId="0"/>
    <xf numFmtId="194" fontId="9" fillId="0" borderId="0" applyFont="0" applyFill="0" applyBorder="0" applyAlignment="0" applyProtection="0"/>
    <xf numFmtId="186" fontId="9" fillId="0" borderId="0" applyFont="0" applyFill="0" applyBorder="0" applyAlignment="0" applyProtection="0"/>
    <xf numFmtId="0" fontId="50" fillId="0" borderId="0" applyNumberFormat="0" applyFill="0" applyBorder="0" applyAlignment="0" applyProtection="0"/>
    <xf numFmtId="0" fontId="171" fillId="0" borderId="0" applyNumberFormat="0" applyFill="0" applyBorder="0" applyAlignment="0" applyProtection="0"/>
    <xf numFmtId="0" fontId="43" fillId="92" borderId="0" applyNumberFormat="0" applyBorder="0" applyAlignment="0" applyProtection="0"/>
    <xf numFmtId="0" fontId="66" fillId="46" borderId="0" applyNumberFormat="0" applyBorder="0" applyAlignment="0" applyProtection="0"/>
    <xf numFmtId="0" fontId="19" fillId="103" borderId="0" applyNumberFormat="0" applyBorder="0" applyAlignment="0" applyProtection="0"/>
    <xf numFmtId="0" fontId="29" fillId="0" borderId="0"/>
    <xf numFmtId="0" fontId="174" fillId="0" borderId="34" applyNumberFormat="0" applyFill="0" applyAlignment="0" applyProtection="0"/>
    <xf numFmtId="0" fontId="178" fillId="0" borderId="36" applyNumberFormat="0" applyFill="0" applyAlignment="0" applyProtection="0"/>
    <xf numFmtId="0" fontId="29" fillId="0" borderId="0"/>
    <xf numFmtId="0" fontId="29" fillId="0" borderId="0"/>
    <xf numFmtId="0" fontId="108" fillId="0" borderId="39" applyNumberFormat="0" applyFill="0" applyAlignment="0" applyProtection="0"/>
    <xf numFmtId="0" fontId="108" fillId="0" borderId="0" applyNumberFormat="0" applyFill="0" applyBorder="0" applyAlignment="0" applyProtection="0"/>
    <xf numFmtId="0" fontId="201" fillId="44" borderId="0" applyNumberFormat="0" applyBorder="0" applyAlignment="0" applyProtection="0"/>
    <xf numFmtId="0" fontId="44" fillId="48" borderId="0" applyNumberFormat="0" applyBorder="0" applyAlignment="0" applyProtection="0"/>
    <xf numFmtId="0" fontId="45" fillId="13" borderId="19" applyNumberFormat="0" applyAlignment="0" applyProtection="0"/>
    <xf numFmtId="0" fontId="45" fillId="13" borderId="19" applyNumberFormat="0" applyAlignment="0" applyProtection="0"/>
    <xf numFmtId="0" fontId="45" fillId="13" borderId="19" applyNumberFormat="0" applyAlignment="0" applyProtection="0"/>
    <xf numFmtId="0" fontId="113" fillId="51" borderId="27" applyNumberFormat="0" applyAlignment="0" applyProtection="0"/>
    <xf numFmtId="0" fontId="89" fillId="0" borderId="31" applyNumberFormat="0" applyFill="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29" fillId="0"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0" fontId="29" fillId="0"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171" fontId="11" fillId="0" borderId="0" applyFont="0" applyFill="0" applyBorder="0" applyAlignment="0" applyProtection="0"/>
    <xf numFmtId="171"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0" fontId="9" fillId="0"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0" fontId="9" fillId="0" borderId="0"/>
    <xf numFmtId="0" fontId="9" fillId="0" borderId="0"/>
    <xf numFmtId="0" fontId="19" fillId="108" borderId="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0" fontId="19" fillId="108" borderId="0"/>
    <xf numFmtId="0" fontId="9" fillId="0" borderId="0"/>
    <xf numFmtId="171" fontId="19" fillId="0" borderId="0" applyFont="0" applyFill="0" applyBorder="0" applyAlignment="0" applyProtection="0"/>
    <xf numFmtId="175" fontId="9" fillId="0" borderId="0" applyFont="0" applyFill="0" applyBorder="0" applyAlignment="0" applyProtection="0"/>
    <xf numFmtId="171" fontId="1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5"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52" fillId="51"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136" fillId="107"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9" fillId="0" borderId="0"/>
    <xf numFmtId="0" fontId="19" fillId="108" borderId="0"/>
    <xf numFmtId="0" fontId="8" fillId="0" borderId="0"/>
    <xf numFmtId="0" fontId="29" fillId="0" borderId="0"/>
    <xf numFmtId="0" fontId="29" fillId="0" borderId="0"/>
    <xf numFmtId="0" fontId="9" fillId="0" borderId="0"/>
    <xf numFmtId="0" fontId="9" fillId="0" borderId="0"/>
    <xf numFmtId="0" fontId="9" fillId="0" borderId="0"/>
    <xf numFmtId="0" fontId="9"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0" fontId="19" fillId="87" borderId="28"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175" fontId="9" fillId="0" borderId="0" applyFont="0" applyFill="0" applyBorder="0" applyAlignment="0" applyProtection="0"/>
    <xf numFmtId="0" fontId="25" fillId="0" borderId="0"/>
    <xf numFmtId="175" fontId="9" fillId="0" borderId="0" applyFont="0" applyFill="0" applyBorder="0" applyAlignment="0" applyProtection="0"/>
    <xf numFmtId="171" fontId="9" fillId="0" borderId="0" applyFont="0" applyFill="0" applyBorder="0" applyAlignment="0" applyProtection="0"/>
    <xf numFmtId="0" fontId="25" fillId="0" borderId="0"/>
    <xf numFmtId="171" fontId="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19" fillId="108" borderId="0"/>
    <xf numFmtId="0" fontId="29" fillId="0" borderId="0"/>
    <xf numFmtId="0" fontId="25" fillId="0" borderId="0"/>
    <xf numFmtId="171" fontId="5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2" fillId="0" borderId="0"/>
    <xf numFmtId="0" fontId="25" fillId="0" borderId="0"/>
    <xf numFmtId="0" fontId="29" fillId="0" borderId="0"/>
    <xf numFmtId="0" fontId="19" fillId="108" borderId="0"/>
    <xf numFmtId="0" fontId="29"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108" borderId="0"/>
    <xf numFmtId="0" fontId="9" fillId="0" borderId="0"/>
    <xf numFmtId="0" fontId="19" fillId="108" borderId="0"/>
    <xf numFmtId="0" fontId="19" fillId="108" borderId="0"/>
    <xf numFmtId="0" fontId="32" fillId="0" borderId="0"/>
    <xf numFmtId="0" fontId="29" fillId="0" borderId="0"/>
    <xf numFmtId="0" fontId="29" fillId="0" borderId="0"/>
    <xf numFmtId="0" fontId="29" fillId="0" borderId="0"/>
    <xf numFmtId="0" fontId="29" fillId="0" borderId="0"/>
    <xf numFmtId="0" fontId="32" fillId="0" borderId="0"/>
    <xf numFmtId="0" fontId="25" fillId="0" borderId="0"/>
    <xf numFmtId="0" fontId="32" fillId="0" borderId="0"/>
    <xf numFmtId="175" fontId="9" fillId="0" borderId="0" applyFont="0" applyFill="0" applyBorder="0" applyAlignment="0" applyProtection="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9" fillId="108" borderId="0"/>
    <xf numFmtId="0" fontId="9" fillId="0" borderId="0"/>
    <xf numFmtId="0" fontId="9" fillId="0" borderId="0"/>
    <xf numFmtId="0" fontId="9" fillId="0" borderId="0"/>
    <xf numFmtId="0" fontId="19" fillId="108" borderId="0"/>
    <xf numFmtId="0" fontId="8" fillId="0" borderId="0"/>
    <xf numFmtId="0" fontId="57" fillId="0" borderId="0"/>
    <xf numFmtId="0" fontId="19" fillId="108"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8" fillId="0" borderId="0"/>
    <xf numFmtId="0" fontId="19" fillId="108" borderId="0"/>
    <xf numFmtId="0" fontId="19" fillId="108" borderId="0"/>
    <xf numFmtId="0" fontId="9" fillId="0" borderId="0"/>
    <xf numFmtId="0" fontId="19" fillId="108" borderId="0"/>
    <xf numFmtId="0" fontId="9" fillId="0" borderId="0"/>
    <xf numFmtId="0" fontId="9" fillId="0" borderId="0"/>
    <xf numFmtId="0" fontId="19" fillId="108" borderId="0"/>
    <xf numFmtId="0" fontId="8" fillId="0" borderId="0"/>
    <xf numFmtId="0" fontId="9" fillId="0" borderId="0"/>
    <xf numFmtId="0" fontId="19" fillId="108" borderId="0"/>
    <xf numFmtId="0" fontId="9" fillId="0" borderId="0"/>
    <xf numFmtId="0" fontId="9" fillId="0" borderId="0"/>
    <xf numFmtId="0" fontId="9" fillId="0" borderId="0"/>
    <xf numFmtId="0" fontId="9" fillId="0" borderId="0"/>
    <xf numFmtId="171" fontId="9" fillId="0" borderId="0" applyFont="0" applyFill="0" applyBorder="0" applyAlignment="0" applyProtection="0"/>
    <xf numFmtId="0" fontId="29" fillId="0" borderId="0"/>
    <xf numFmtId="0" fontId="9" fillId="0" borderId="0"/>
    <xf numFmtId="0" fontId="29" fillId="0" borderId="0"/>
    <xf numFmtId="0" fontId="29" fillId="0" borderId="0"/>
    <xf numFmtId="0" fontId="8" fillId="0" borderId="0"/>
    <xf numFmtId="171" fontId="9" fillId="0" borderId="0" applyFont="0" applyFill="0" applyBorder="0" applyAlignment="0" applyProtection="0"/>
    <xf numFmtId="0" fontId="29" fillId="0" borderId="0"/>
    <xf numFmtId="0" fontId="9" fillId="0" borderId="0"/>
    <xf numFmtId="0" fontId="9" fillId="0" borderId="0"/>
    <xf numFmtId="0" fontId="19" fillId="108" borderId="0"/>
    <xf numFmtId="0" fontId="19" fillId="108" borderId="0"/>
    <xf numFmtId="0" fontId="8" fillId="0" borderId="0"/>
    <xf numFmtId="0" fontId="19" fillId="108" borderId="0"/>
    <xf numFmtId="0" fontId="9" fillId="0" borderId="0"/>
    <xf numFmtId="0" fontId="9" fillId="0"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9" fillId="0" borderId="0" applyFont="0" applyFill="0" applyBorder="0" applyAlignment="0" applyProtection="0"/>
    <xf numFmtId="0" fontId="19" fillId="108" borderId="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9" fillId="0" borderId="0"/>
    <xf numFmtId="0" fontId="29" fillId="0" borderId="0"/>
    <xf numFmtId="0" fontId="19" fillId="108" borderId="0"/>
    <xf numFmtId="0" fontId="19" fillId="108" borderId="0"/>
    <xf numFmtId="0" fontId="19" fillId="108"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1" fillId="16" borderId="23" applyNumberFormat="0" applyFont="0" applyAlignment="0" applyProtection="0"/>
    <xf numFmtId="0" fontId="57" fillId="45" borderId="42" applyNumberFormat="0" applyFont="0" applyAlignment="0" applyProtection="0"/>
    <xf numFmtId="0" fontId="56"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46" fillId="47" borderId="20" applyNumberFormat="0" applyAlignment="0" applyProtection="0"/>
    <xf numFmtId="0" fontId="146" fillId="56" borderId="43" applyNumberFormat="0" applyAlignment="0" applyProtection="0"/>
    <xf numFmtId="14" fontId="63" fillId="0" borderId="0">
      <alignment horizontal="center" wrapText="1"/>
      <protection locked="0"/>
    </xf>
    <xf numFmtId="16" fontId="63" fillId="0" borderId="0">
      <alignment horizontal="center" wrapText="1"/>
      <protection locked="0"/>
    </xf>
    <xf numFmtId="9" fontId="9"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215" fontId="150" fillId="0" borderId="0"/>
    <xf numFmtId="165" fontId="150" fillId="0" borderId="0"/>
    <xf numFmtId="215" fontId="150" fillId="0" borderId="0"/>
    <xf numFmtId="165" fontId="150" fillId="0" borderId="0"/>
    <xf numFmtId="220" fontId="159" fillId="0" borderId="0" applyNumberFormat="0" applyFill="0" applyBorder="0" applyAlignment="0" applyProtection="0">
      <alignment horizontal="left"/>
    </xf>
    <xf numFmtId="38" fontId="159" fillId="0" borderId="0"/>
    <xf numFmtId="0" fontId="159" fillId="0" borderId="0"/>
    <xf numFmtId="0" fontId="146" fillId="94" borderId="43" applyNumberFormat="0" applyAlignment="0" applyProtection="0"/>
    <xf numFmtId="0" fontId="202" fillId="56" borderId="43" applyNumberFormat="0" applyAlignment="0" applyProtection="0"/>
    <xf numFmtId="0" fontId="46" fillId="47" borderId="20" applyNumberFormat="0" applyAlignment="0" applyProtection="0"/>
    <xf numFmtId="4" fontId="19" fillId="107" borderId="28" applyNumberFormat="0" applyProtection="0">
      <alignment vertical="center"/>
    </xf>
    <xf numFmtId="4" fontId="19" fillId="107" borderId="28"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3" fillId="58" borderId="28" applyNumberFormat="0" applyProtection="0">
      <alignment vertical="center"/>
    </xf>
    <xf numFmtId="4" fontId="162" fillId="107" borderId="45" applyNumberFormat="0" applyProtection="0">
      <alignment vertical="center"/>
    </xf>
    <xf numFmtId="4" fontId="19" fillId="58" borderId="28"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0" fontId="164" fillId="107" borderId="45" applyNumberFormat="0" applyProtection="0">
      <alignment horizontal="left" vertical="top" indent="1"/>
    </xf>
    <xf numFmtId="0" fontId="161" fillId="107" borderId="45" applyNumberFormat="0" applyProtection="0">
      <alignment horizontal="left" vertical="top" indent="1"/>
    </xf>
    <xf numFmtId="4" fontId="19" fillId="61" borderId="28"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9" fillId="44" borderId="28" applyNumberFormat="0" applyProtection="0">
      <alignment horizontal="right" vertical="center"/>
    </xf>
    <xf numFmtId="4" fontId="57" fillId="44" borderId="45" applyNumberFormat="0" applyProtection="0">
      <alignment horizontal="right" vertical="center"/>
    </xf>
    <xf numFmtId="4" fontId="19" fillId="106" borderId="28" applyNumberFormat="0" applyProtection="0">
      <alignment horizontal="right" vertical="center"/>
    </xf>
    <xf numFmtId="4" fontId="57" fillId="43" borderId="45" applyNumberFormat="0" applyProtection="0">
      <alignment horizontal="right" vertical="center"/>
    </xf>
    <xf numFmtId="4" fontId="19" fillId="77" borderId="46" applyNumberFormat="0" applyProtection="0">
      <alignment horizontal="right" vertical="center"/>
    </xf>
    <xf numFmtId="4" fontId="57" fillId="77" borderId="45" applyNumberFormat="0" applyProtection="0">
      <alignment horizontal="right" vertical="center"/>
    </xf>
    <xf numFmtId="4" fontId="19" fillId="57" borderId="28" applyNumberFormat="0" applyProtection="0">
      <alignment horizontal="right" vertical="center"/>
    </xf>
    <xf numFmtId="4" fontId="57" fillId="57" borderId="45" applyNumberFormat="0" applyProtection="0">
      <alignment horizontal="right" vertical="center"/>
    </xf>
    <xf numFmtId="4" fontId="19" fillId="62" borderId="28" applyNumberFormat="0" applyProtection="0">
      <alignment horizontal="right" vertical="center"/>
    </xf>
    <xf numFmtId="4" fontId="57" fillId="62" borderId="45" applyNumberFormat="0" applyProtection="0">
      <alignment horizontal="right" vertical="center"/>
    </xf>
    <xf numFmtId="4" fontId="19" fillId="90" borderId="28" applyNumberFormat="0" applyProtection="0">
      <alignment horizontal="right" vertical="center"/>
    </xf>
    <xf numFmtId="4" fontId="57" fillId="90" borderId="45" applyNumberFormat="0" applyProtection="0">
      <alignment horizontal="right" vertical="center"/>
    </xf>
    <xf numFmtId="4" fontId="19" fillId="54" borderId="28" applyNumberFormat="0" applyProtection="0">
      <alignment horizontal="right" vertical="center"/>
    </xf>
    <xf numFmtId="4" fontId="57" fillId="54" borderId="45" applyNumberFormat="0" applyProtection="0">
      <alignment horizontal="right" vertical="center"/>
    </xf>
    <xf numFmtId="4" fontId="19" fillId="92" borderId="28" applyNumberFormat="0" applyProtection="0">
      <alignment horizontal="right" vertical="center"/>
    </xf>
    <xf numFmtId="4" fontId="57" fillId="92" borderId="45" applyNumberFormat="0" applyProtection="0">
      <alignment horizontal="right" vertical="center"/>
    </xf>
    <xf numFmtId="4" fontId="19" fillId="55" borderId="28" applyNumberFormat="0" applyProtection="0">
      <alignment horizontal="right" vertical="center"/>
    </xf>
    <xf numFmtId="4" fontId="57" fillId="55" borderId="45" applyNumberFormat="0" applyProtection="0">
      <alignment horizontal="right" vertical="center"/>
    </xf>
    <xf numFmtId="4" fontId="19" fillId="115" borderId="46" applyNumberFormat="0" applyProtection="0">
      <alignment horizontal="left" vertical="center" indent="1"/>
    </xf>
    <xf numFmtId="4" fontId="161" fillId="115" borderId="47" applyNumberFormat="0" applyProtection="0">
      <alignment horizontal="left" vertical="center" indent="1"/>
    </xf>
    <xf numFmtId="4" fontId="9" fillId="53" borderId="46" applyNumberFormat="0" applyProtection="0">
      <alignment horizontal="left" vertical="center" indent="1"/>
    </xf>
    <xf numFmtId="4" fontId="57" fillId="116" borderId="0" applyNumberFormat="0" applyProtection="0">
      <alignment horizontal="left" vertical="center" indent="1"/>
    </xf>
    <xf numFmtId="4" fontId="9" fillId="53" borderId="46" applyNumberFormat="0" applyProtection="0">
      <alignment horizontal="left" vertical="center" indent="1"/>
    </xf>
    <xf numFmtId="4" fontId="165" fillId="53" borderId="0" applyNumberFormat="0" applyProtection="0">
      <alignment horizontal="left" vertical="center" indent="1"/>
    </xf>
    <xf numFmtId="4" fontId="19" fillId="41" borderId="28"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175" fontId="9" fillId="0" borderId="0" applyFont="0" applyFill="0" applyBorder="0" applyAlignment="0" applyProtection="0"/>
    <xf numFmtId="175" fontId="9" fillId="0" borderId="0" applyFont="0" applyFill="0" applyBorder="0" applyAlignment="0" applyProtection="0"/>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47" borderId="57" applyNumberFormat="0">
      <protection locked="0"/>
    </xf>
    <xf numFmtId="0" fontId="9" fillId="47" borderId="41" applyNumberFormat="0">
      <protection locked="0"/>
    </xf>
    <xf numFmtId="0" fontId="19" fillId="47" borderId="57" applyNumberFormat="0">
      <protection locked="0"/>
    </xf>
    <xf numFmtId="0" fontId="30" fillId="53" borderId="58" applyBorder="0"/>
    <xf numFmtId="4" fontId="166" fillId="45" borderId="45" applyNumberFormat="0" applyProtection="0">
      <alignment vertical="center"/>
    </xf>
    <xf numFmtId="4" fontId="57" fillId="45" borderId="45" applyNumberFormat="0" applyProtection="0">
      <alignment vertical="center"/>
    </xf>
    <xf numFmtId="4" fontId="163" fillId="104" borderId="41" applyNumberFormat="0" applyProtection="0">
      <alignment vertical="center"/>
    </xf>
    <xf numFmtId="4" fontId="191" fillId="45" borderId="45" applyNumberFormat="0" applyProtection="0">
      <alignment vertical="center"/>
    </xf>
    <xf numFmtId="4" fontId="166" fillId="56" borderId="45" applyNumberFormat="0" applyProtection="0">
      <alignment horizontal="left" vertical="center" indent="1"/>
    </xf>
    <xf numFmtId="4" fontId="57" fillId="45" borderId="45" applyNumberFormat="0" applyProtection="0">
      <alignment horizontal="left" vertical="center" indent="1"/>
    </xf>
    <xf numFmtId="0" fontId="166" fillId="45" borderId="45" applyNumberFormat="0" applyProtection="0">
      <alignment horizontal="left" vertical="top" indent="1"/>
    </xf>
    <xf numFmtId="0" fontId="57" fillId="45" borderId="45" applyNumberFormat="0" applyProtection="0">
      <alignment horizontal="left" vertical="top" indent="1"/>
    </xf>
    <xf numFmtId="4" fontId="19" fillId="0" borderId="28"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163" fillId="6" borderId="28" applyNumberFormat="0" applyProtection="0">
      <alignment horizontal="right" vertical="center"/>
    </xf>
    <xf numFmtId="4" fontId="191" fillId="116" borderId="45" applyNumberFormat="0" applyProtection="0">
      <alignment horizontal="right" vertical="center"/>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0" fontId="166" fillId="41" borderId="45" applyNumberFormat="0" applyProtection="0">
      <alignment horizontal="left" vertical="top" indent="1"/>
    </xf>
    <xf numFmtId="0" fontId="57" fillId="41" borderId="45" applyNumberFormat="0" applyProtection="0">
      <alignment horizontal="left" vertical="top" indent="1"/>
    </xf>
    <xf numFmtId="4" fontId="167" fillId="105" borderId="46" applyNumberFormat="0" applyProtection="0">
      <alignment horizontal="left" vertical="center" indent="1"/>
    </xf>
    <xf numFmtId="4" fontId="192" fillId="105" borderId="0" applyNumberFormat="0" applyProtection="0">
      <alignment horizontal="left" vertical="center" indent="1"/>
    </xf>
    <xf numFmtId="0" fontId="19" fillId="119" borderId="41"/>
    <xf numFmtId="4" fontId="168" fillId="47" borderId="28" applyNumberFormat="0" applyProtection="0">
      <alignment horizontal="right" vertical="center"/>
    </xf>
    <xf numFmtId="4" fontId="190" fillId="116" borderId="45" applyNumberFormat="0" applyProtection="0">
      <alignment horizontal="right" vertical="center"/>
    </xf>
    <xf numFmtId="40" fontId="169" fillId="0" borderId="0" applyBorder="0">
      <alignment horizontal="right"/>
    </xf>
    <xf numFmtId="0" fontId="169" fillId="0" borderId="0" applyBorder="0">
      <alignment horizontal="right"/>
    </xf>
    <xf numFmtId="0" fontId="193" fillId="0" borderId="0" applyNumberFormat="0" applyFill="0" applyBorder="0" applyAlignment="0" applyProtection="0"/>
    <xf numFmtId="0" fontId="203" fillId="0" borderId="0" applyNumberFormat="0" applyFill="0" applyBorder="0" applyAlignment="0" applyProtection="0"/>
    <xf numFmtId="0" fontId="187" fillId="0" borderId="0" applyNumberFormat="0" applyFill="0" applyBorder="0" applyAlignment="0" applyProtection="0"/>
    <xf numFmtId="0" fontId="49" fillId="0" borderId="0" applyNumberFormat="0" applyFill="0" applyBorder="0" applyAlignment="0" applyProtection="0"/>
    <xf numFmtId="0" fontId="204" fillId="0" borderId="0" applyNumberFormat="0" applyFill="0" applyBorder="0" applyAlignment="0" applyProtection="0"/>
    <xf numFmtId="0" fontId="50" fillId="0" borderId="0" applyNumberFormat="0" applyFill="0" applyBorder="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19" fillId="0" borderId="33" applyNumberFormat="0" applyFill="0" applyAlignment="0" applyProtection="0"/>
    <xf numFmtId="0" fontId="174" fillId="0" borderId="34" applyNumberFormat="0" applyFill="0" applyAlignment="0" applyProtection="0"/>
    <xf numFmtId="0" fontId="121" fillId="0" borderId="48" applyNumberFormat="0" applyFill="0" applyAlignment="0" applyProtection="0"/>
    <xf numFmtId="0" fontId="178" fillId="0" borderId="36" applyNumberFormat="0" applyFill="0" applyAlignment="0" applyProtection="0"/>
    <xf numFmtId="0" fontId="107" fillId="0" borderId="49" applyNumberFormat="0" applyFill="0" applyAlignment="0" applyProtection="0"/>
    <xf numFmtId="0" fontId="108" fillId="0" borderId="39" applyNumberFormat="0" applyFill="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193" fontId="104" fillId="0" borderId="50">
      <protection locked="0"/>
    </xf>
    <xf numFmtId="4" fontId="57" fillId="116" borderId="0" applyNumberFormat="0" applyProtection="0">
      <alignment horizontal="left" vertical="center" indent="1"/>
    </xf>
    <xf numFmtId="0" fontId="105" fillId="0" borderId="56" applyNumberFormat="0" applyFill="0" applyAlignment="0" applyProtection="0"/>
    <xf numFmtId="0" fontId="2" fillId="0" borderId="51"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9" fillId="0" borderId="0"/>
    <xf numFmtId="0" fontId="181" fillId="0" borderId="51" applyNumberFormat="0" applyFill="0" applyAlignment="0" applyProtection="0"/>
    <xf numFmtId="171" fontId="8" fillId="0" borderId="0" applyFont="0" applyFill="0" applyBorder="0" applyAlignment="0" applyProtection="0"/>
    <xf numFmtId="193" fontId="104" fillId="0" borderId="50">
      <protection locked="0"/>
    </xf>
    <xf numFmtId="0" fontId="105" fillId="0" borderId="59" applyNumberFormat="0" applyFill="0" applyAlignment="0" applyProtection="0"/>
    <xf numFmtId="0" fontId="105" fillId="0" borderId="56" applyNumberFormat="0" applyFill="0" applyAlignment="0" applyProtection="0"/>
    <xf numFmtId="193" fontId="104" fillId="0" borderId="50">
      <protection locked="0"/>
    </xf>
    <xf numFmtId="0" fontId="49" fillId="0" borderId="0" applyNumberFormat="0" applyFill="0" applyBorder="0" applyAlignment="0" applyProtection="0"/>
    <xf numFmtId="0" fontId="25" fillId="0" borderId="0"/>
    <xf numFmtId="0" fontId="25" fillId="0" borderId="0"/>
    <xf numFmtId="0" fontId="19" fillId="116" borderId="45" applyNumberFormat="0" applyProtection="0">
      <alignment horizontal="left" vertical="top" indent="1"/>
    </xf>
    <xf numFmtId="0" fontId="25"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38" fillId="20" borderId="0" applyNumberFormat="0" applyBorder="0" applyAlignment="0" applyProtection="0"/>
    <xf numFmtId="0" fontId="38" fillId="36" borderId="0" applyNumberFormat="0" applyBorder="0" applyAlignment="0" applyProtection="0"/>
    <xf numFmtId="0" fontId="43" fillId="10" borderId="0" applyNumberFormat="0" applyBorder="0" applyAlignment="0" applyProtection="0"/>
    <xf numFmtId="0" fontId="47" fillId="14" borderId="19" applyNumberFormat="0" applyAlignment="0" applyProtection="0"/>
    <xf numFmtId="0" fontId="8" fillId="0" borderId="0"/>
    <xf numFmtId="0" fontId="29" fillId="0" borderId="0"/>
    <xf numFmtId="0" fontId="38" fillId="17" borderId="0" applyNumberFormat="0" applyBorder="0" applyAlignment="0" applyProtection="0"/>
    <xf numFmtId="0" fontId="38" fillId="29" borderId="0" applyNumberFormat="0" applyBorder="0" applyAlignment="0" applyProtection="0"/>
    <xf numFmtId="0" fontId="38" fillId="37" borderId="0" applyNumberFormat="0" applyBorder="0" applyAlignment="0" applyProtection="0"/>
    <xf numFmtId="0" fontId="29" fillId="0" borderId="0"/>
    <xf numFmtId="0" fontId="44" fillId="11" borderId="0" applyNumberFormat="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8" fillId="16" borderId="23" applyNumberFormat="0" applyFont="0" applyAlignment="0" applyProtection="0"/>
    <xf numFmtId="0" fontId="46" fillId="14" borderId="20" applyNumberFormat="0" applyAlignment="0" applyProtection="0"/>
    <xf numFmtId="0" fontId="2" fillId="0" borderId="24" applyNumberFormat="0" applyFill="0" applyAlignment="0" applyProtection="0"/>
    <xf numFmtId="0" fontId="8" fillId="0" borderId="0"/>
    <xf numFmtId="0" fontId="25"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193" fontId="104" fillId="0" borderId="50">
      <protection locked="0"/>
    </xf>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57" fillId="116" borderId="45" applyNumberFormat="0" applyProtection="0">
      <alignment horizontal="right" vertical="center"/>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9" fillId="41" borderId="45"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19" fillId="101" borderId="28" applyNumberFormat="0" applyProtection="0">
      <alignment horizontal="left" vertical="center" indent="1"/>
    </xf>
    <xf numFmtId="9" fontId="25" fillId="0" borderId="0" applyFont="0" applyFill="0" applyBorder="0" applyAlignment="0" applyProtection="0"/>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171" fontId="8" fillId="0" borderId="0" applyFont="0" applyFill="0" applyBorder="0" applyAlignment="0" applyProtection="0"/>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175" fontId="9" fillId="0" borderId="0" applyFont="0" applyFill="0" applyBorder="0" applyAlignment="0" applyProtection="0"/>
    <xf numFmtId="0" fontId="51" fillId="0" borderId="0" applyNumberFormat="0" applyFill="0" applyBorder="0" applyAlignment="0" applyProtection="0"/>
    <xf numFmtId="0" fontId="25" fillId="0" borderId="0"/>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0" fontId="194" fillId="51" borderId="0" applyNumberFormat="0" applyBorder="0" applyAlignment="0" applyProtection="0"/>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9" fillId="0" borderId="0"/>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217" fontId="9" fillId="0" borderId="0" applyNumberFormat="0" applyFill="0" applyBorder="0" applyAlignment="0" applyProtection="0">
      <alignment horizontal="left"/>
    </xf>
    <xf numFmtId="9" fontId="32"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108" borderId="0"/>
    <xf numFmtId="0" fontId="19" fillId="108" borderId="0"/>
    <xf numFmtId="0" fontId="19" fillId="108" borderId="0"/>
    <xf numFmtId="0" fontId="19" fillId="108" borderId="0"/>
    <xf numFmtId="0" fontId="19" fillId="108" borderId="0"/>
    <xf numFmtId="171" fontId="19" fillId="0" borderId="0" applyFont="0" applyFill="0" applyBorder="0" applyAlignment="0" applyProtection="0"/>
    <xf numFmtId="175" fontId="9" fillId="0" borderId="0" applyFont="0" applyFill="0" applyBorder="0" applyAlignment="0" applyProtection="0"/>
    <xf numFmtId="0" fontId="6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175"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0" fontId="32" fillId="0" borderId="0"/>
    <xf numFmtId="0" fontId="127" fillId="87" borderId="0" applyNumberFormat="0" applyBorder="0" applyAlignment="0" applyProtection="0"/>
    <xf numFmtId="0" fontId="29" fillId="0" borderId="0"/>
    <xf numFmtId="0" fontId="29" fillId="0" borderId="0"/>
    <xf numFmtId="0" fontId="29" fillId="0" borderId="0"/>
    <xf numFmtId="9" fontId="32" fillId="0" borderId="0" applyFont="0" applyFill="0" applyBorder="0" applyAlignment="0" applyProtection="0"/>
    <xf numFmtId="0" fontId="29" fillId="0" borderId="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9" fontId="9" fillId="0" borderId="0" applyFont="0" applyFill="0" applyBorder="0" applyAlignment="0" applyProtection="0"/>
    <xf numFmtId="0" fontId="29" fillId="0" borderId="0"/>
    <xf numFmtId="0" fontId="29" fillId="0" borderId="0"/>
    <xf numFmtId="0" fontId="29" fillId="0" borderId="0"/>
    <xf numFmtId="194" fontId="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112" fillId="88" borderId="28" applyNumberFormat="0" applyAlignment="0" applyProtection="0"/>
    <xf numFmtId="0" fontId="112" fillId="88" borderId="28" applyNumberFormat="0" applyAlignment="0" applyProtection="0"/>
    <xf numFmtId="0" fontId="61" fillId="9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9" fillId="0" borderId="0"/>
    <xf numFmtId="0" fontId="19" fillId="108" borderId="0"/>
    <xf numFmtId="0" fontId="61" fillId="84" borderId="0" applyNumberFormat="0" applyBorder="0" applyAlignment="0" applyProtection="0"/>
    <xf numFmtId="0" fontId="9" fillId="0" borderId="0"/>
    <xf numFmtId="0" fontId="9" fillId="0" borderId="0"/>
    <xf numFmtId="0" fontId="61" fillId="82" borderId="0" applyNumberFormat="0" applyBorder="0" applyAlignment="0" applyProtection="0"/>
    <xf numFmtId="0" fontId="61" fillId="82" borderId="0" applyNumberFormat="0" applyBorder="0" applyAlignment="0" applyProtection="0"/>
    <xf numFmtId="0" fontId="19" fillId="108" borderId="0"/>
    <xf numFmtId="0" fontId="29" fillId="0" borderId="0"/>
    <xf numFmtId="0" fontId="29" fillId="0" borderId="0"/>
    <xf numFmtId="0" fontId="61" fillId="71" borderId="0" applyNumberFormat="0" applyBorder="0" applyAlignment="0" applyProtection="0"/>
    <xf numFmtId="0" fontId="61" fillId="71" borderId="0" applyNumberFormat="0" applyBorder="0" applyAlignment="0" applyProtection="0"/>
    <xf numFmtId="0" fontId="29" fillId="0" borderId="0"/>
    <xf numFmtId="0" fontId="29" fillId="0" borderId="0"/>
    <xf numFmtId="0" fontId="61" fillId="63" borderId="0" applyNumberFormat="0" applyBorder="0" applyAlignment="0" applyProtection="0"/>
    <xf numFmtId="0" fontId="29" fillId="0" borderId="0"/>
    <xf numFmtId="0" fontId="107" fillId="0" borderId="0" applyNumberFormat="0" applyFill="0" applyBorder="0" applyAlignment="0" applyProtection="0"/>
    <xf numFmtId="0" fontId="19" fillId="108" borderId="0"/>
    <xf numFmtId="0" fontId="19" fillId="108" borderId="0"/>
    <xf numFmtId="0" fontId="8" fillId="0" borderId="0"/>
    <xf numFmtId="0" fontId="19" fillId="108" borderId="0"/>
    <xf numFmtId="0" fontId="66" fillId="0" borderId="30" applyNumberFormat="0" applyFill="0" applyAlignment="0" applyProtection="0"/>
    <xf numFmtId="0" fontId="88" fillId="84" borderId="29" applyNumberFormat="0" applyAlignment="0" applyProtection="0"/>
    <xf numFmtId="0" fontId="88" fillId="84" borderId="29" applyNumberFormat="0" applyAlignment="0" applyProtection="0"/>
    <xf numFmtId="0" fontId="83" fillId="94" borderId="28" applyNumberFormat="0" applyAlignment="0" applyProtection="0"/>
    <xf numFmtId="0" fontId="19" fillId="108" borderId="0"/>
    <xf numFmtId="0" fontId="19" fillId="108" borderId="0"/>
    <xf numFmtId="0" fontId="8"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19" fillId="108" borderId="0"/>
    <xf numFmtId="0" fontId="19" fillId="108" borderId="0"/>
    <xf numFmtId="0" fontId="9" fillId="0" borderId="0"/>
    <xf numFmtId="0" fontId="11" fillId="80" borderId="0" applyNumberFormat="0" applyBorder="0" applyAlignment="0" applyProtection="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29" fillId="0" borderId="0"/>
    <xf numFmtId="0" fontId="19" fillId="108" borderId="0"/>
    <xf numFmtId="0" fontId="9" fillId="0" borderId="0"/>
    <xf numFmtId="0" fontId="9" fillId="0" borderId="0"/>
    <xf numFmtId="9"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29" fillId="0" borderId="0"/>
    <xf numFmtId="171" fontId="8" fillId="0" borderId="0" applyFont="0" applyFill="0" applyBorder="0" applyAlignment="0" applyProtection="0"/>
    <xf numFmtId="0" fontId="8" fillId="0" borderId="0"/>
    <xf numFmtId="0" fontId="8" fillId="0" borderId="0"/>
    <xf numFmtId="0" fontId="8"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101" borderId="28" applyNumberFormat="0" applyProtection="0">
      <alignment horizontal="left" vertical="center"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0" borderId="0"/>
    <xf numFmtId="0" fontId="19" fillId="53" borderId="45" applyNumberFormat="0" applyProtection="0">
      <alignment horizontal="left" vertical="top" indent="1"/>
    </xf>
    <xf numFmtId="0" fontId="19" fillId="101" borderId="28" applyNumberFormat="0" applyProtection="0">
      <alignment horizontal="left" vertical="center" indent="1"/>
    </xf>
    <xf numFmtId="9" fontId="32" fillId="0" borderId="0" applyFont="0" applyFill="0" applyBorder="0" applyAlignment="0" applyProtection="0"/>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0" fontId="19" fillId="108" borderId="0"/>
    <xf numFmtId="171" fontId="8" fillId="0" borderId="0" applyFont="0" applyFill="0" applyBorder="0" applyAlignment="0" applyProtection="0"/>
    <xf numFmtId="4" fontId="19" fillId="61" borderId="28" applyNumberFormat="0" applyProtection="0">
      <alignment horizontal="left" vertical="center" indent="1"/>
    </xf>
    <xf numFmtId="171" fontId="8" fillId="0" borderId="0" applyFont="0" applyFill="0" applyBorder="0" applyAlignment="0" applyProtection="0"/>
    <xf numFmtId="171" fontId="2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9" fillId="0" borderId="0" applyFont="0" applyFill="0" applyBorder="0" applyAlignment="0" applyProtection="0"/>
    <xf numFmtId="171" fontId="9" fillId="0" borderId="0" applyFont="0" applyFill="0" applyBorder="0" applyAlignment="0" applyProtection="0"/>
    <xf numFmtId="171" fontId="1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171" fontId="8" fillId="0" borderId="0" applyFont="0" applyFill="0" applyBorder="0" applyAlignment="0" applyProtection="0"/>
    <xf numFmtId="171" fontId="8" fillId="0" borderId="0" applyFont="0" applyFill="0" applyBorder="0" applyAlignment="0" applyProtection="0"/>
    <xf numFmtId="171" fontId="25"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9"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56"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32"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8"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5"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9"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5" fontId="9" fillId="0" borderId="0" applyFont="0" applyFill="0" applyBorder="0" applyAlignment="0" applyProtection="0"/>
    <xf numFmtId="175" fontId="9" fillId="0" borderId="0" applyFont="0" applyFill="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194" fillId="51" borderId="0" applyNumberFormat="0" applyBorder="0" applyAlignment="0" applyProtection="0"/>
    <xf numFmtId="0" fontId="9" fillId="0" borderId="0"/>
    <xf numFmtId="195"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1" fontId="56"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1" fontId="9" fillId="0" borderId="0" applyFont="0" applyFill="0" applyBorder="0" applyAlignment="0" applyProtection="0"/>
    <xf numFmtId="0" fontId="9" fillId="0" borderId="0"/>
    <xf numFmtId="0" fontId="19" fillId="108" borderId="0"/>
    <xf numFmtId="0" fontId="19" fillId="108" borderId="0"/>
    <xf numFmtId="0" fontId="19" fillId="108"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171" fontId="8" fillId="0" borderId="0" applyFont="0" applyFill="0" applyBorder="0" applyAlignment="0" applyProtection="0"/>
    <xf numFmtId="175" fontId="9" fillId="0" borderId="0" applyFont="0" applyFill="0" applyBorder="0" applyAlignment="0" applyProtection="0"/>
    <xf numFmtId="171" fontId="1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0" fontId="19" fillId="87" borderId="28" applyNumberFormat="0" applyFont="0" applyAlignment="0" applyProtection="0"/>
    <xf numFmtId="0" fontId="19" fillId="87" borderId="28" applyNumberFormat="0" applyFont="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1" fillId="0" borderId="0"/>
    <xf numFmtId="9" fontId="25"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5"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2"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9" fontId="134"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1"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171" fontId="8" fillId="0" borderId="0" applyFont="0" applyFill="0" applyBorder="0" applyAlignment="0" applyProtection="0"/>
    <xf numFmtId="171"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0" fontId="276" fillId="0" borderId="0"/>
    <xf numFmtId="43" fontId="8" fillId="0" borderId="0" applyFont="0" applyFill="0" applyBorder="0" applyAlignment="0" applyProtection="0"/>
  </cellStyleXfs>
  <cellXfs count="2339">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2" fontId="5" fillId="0" borderId="0" xfId="0" applyNumberFormat="1" applyFont="1"/>
    <xf numFmtId="176" fontId="5" fillId="0" borderId="0" xfId="53506" applyNumberFormat="1" applyFont="1" applyAlignment="1">
      <alignment horizontal="center"/>
    </xf>
    <xf numFmtId="176" fontId="5" fillId="0" borderId="0" xfId="53506" applyNumberFormat="1" applyFont="1" applyAlignment="1"/>
    <xf numFmtId="0" fontId="12" fillId="0" borderId="0" xfId="0" applyFont="1" applyAlignment="1">
      <alignment horizontal="center"/>
    </xf>
    <xf numFmtId="172" fontId="5" fillId="0" borderId="0" xfId="53496" applyNumberFormat="1" applyFont="1" applyAlignment="1">
      <alignment horizontal="center"/>
    </xf>
    <xf numFmtId="0" fontId="5" fillId="0" borderId="0" xfId="0" applyFont="1" applyAlignment="1">
      <alignment horizontal="left"/>
    </xf>
    <xf numFmtId="177"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2" fontId="5" fillId="0" borderId="3" xfId="53496" applyNumberFormat="1" applyFont="1" applyBorder="1" applyAlignment="1">
      <alignment horizontal="left"/>
    </xf>
    <xf numFmtId="9" fontId="5" fillId="0" borderId="3" xfId="53496" applyFont="1" applyBorder="1" applyAlignment="1">
      <alignment horizontal="left"/>
    </xf>
    <xf numFmtId="172" fontId="5" fillId="0" borderId="3" xfId="53496" applyNumberFormat="1" applyFont="1" applyFill="1" applyBorder="1" applyAlignment="1">
      <alignment horizontal="left"/>
    </xf>
    <xf numFmtId="0" fontId="12" fillId="8" borderId="0" xfId="0" applyFont="1" applyFill="1" applyAlignment="1">
      <alignment horizontal="center"/>
    </xf>
    <xf numFmtId="176" fontId="12" fillId="8" borderId="0" xfId="53506" applyNumberFormat="1" applyFont="1" applyFill="1" applyAlignment="1">
      <alignment horizontal="center"/>
    </xf>
    <xf numFmtId="1" fontId="12" fillId="0" borderId="0" xfId="0" applyNumberFormat="1" applyFont="1"/>
    <xf numFmtId="176" fontId="5" fillId="8" borderId="0" xfId="53506" applyNumberFormat="1" applyFont="1" applyFill="1" applyAlignment="1"/>
    <xf numFmtId="177" fontId="12" fillId="8" borderId="0" xfId="53496" applyNumberFormat="1" applyFont="1" applyFill="1" applyAlignment="1">
      <alignment horizontal="center"/>
    </xf>
    <xf numFmtId="176"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2" fontId="5" fillId="0" borderId="0" xfId="0" applyNumberFormat="1" applyFont="1" applyAlignment="1">
      <alignment horizontal="center"/>
    </xf>
    <xf numFmtId="172"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0" fontId="14" fillId="0" borderId="0" xfId="0" applyFont="1" applyAlignment="1">
      <alignment horizontal="left" vertical="center" wrapText="1"/>
    </xf>
    <xf numFmtId="0" fontId="21" fillId="0" borderId="0" xfId="1" applyFont="1"/>
    <xf numFmtId="0" fontId="22" fillId="0" borderId="0" xfId="0" applyFont="1"/>
    <xf numFmtId="0" fontId="20" fillId="0" borderId="0" xfId="0" applyFont="1"/>
    <xf numFmtId="0" fontId="20" fillId="0" borderId="0" xfId="0" applyFont="1" applyAlignment="1">
      <alignment horizontal="center"/>
    </xf>
    <xf numFmtId="0" fontId="23" fillId="0" borderId="0" xfId="0" applyFont="1"/>
    <xf numFmtId="0" fontId="35" fillId="0" borderId="0" xfId="0" applyFont="1"/>
    <xf numFmtId="0" fontId="35" fillId="0" borderId="4" xfId="0" applyFont="1" applyBorder="1" applyAlignment="1">
      <alignment vertical="center"/>
    </xf>
    <xf numFmtId="0" fontId="35" fillId="0" borderId="4" xfId="0" applyFont="1" applyBorder="1"/>
    <xf numFmtId="0" fontId="37" fillId="0" borderId="0" xfId="0" applyFont="1"/>
    <xf numFmtId="172" fontId="35" fillId="0" borderId="5" xfId="47" applyNumberFormat="1" applyFont="1" applyBorder="1" applyAlignment="1">
      <alignment horizontal="center" vertical="center"/>
    </xf>
    <xf numFmtId="0" fontId="38" fillId="0" borderId="0" xfId="0" applyFont="1"/>
    <xf numFmtId="0" fontId="3" fillId="0" borderId="0" xfId="1"/>
    <xf numFmtId="172" fontId="37" fillId="0" borderId="0" xfId="0" applyNumberFormat="1" applyFont="1"/>
    <xf numFmtId="181" fontId="34" fillId="3" borderId="1" xfId="0" quotePrefix="1" applyNumberFormat="1" applyFont="1" applyFill="1" applyBorder="1" applyAlignment="1">
      <alignment horizontal="left" vertical="center" wrapText="1"/>
    </xf>
    <xf numFmtId="0" fontId="35" fillId="0" borderId="3" xfId="28" applyFont="1" applyBorder="1" applyAlignment="1">
      <alignment vertical="center" wrapText="1"/>
    </xf>
    <xf numFmtId="172" fontId="37" fillId="0" borderId="3" xfId="0" applyNumberFormat="1" applyFont="1" applyBorder="1" applyAlignment="1">
      <alignment horizontal="center"/>
    </xf>
    <xf numFmtId="0" fontId="35" fillId="5" borderId="4" xfId="53493" applyFont="1" applyFill="1" applyBorder="1"/>
    <xf numFmtId="0" fontId="36" fillId="0" borderId="8" xfId="53493" applyFont="1" applyBorder="1" applyAlignment="1">
      <alignment horizontal="left" vertical="center" wrapText="1"/>
    </xf>
    <xf numFmtId="172" fontId="210" fillId="0" borderId="6" xfId="0" applyNumberFormat="1" applyFont="1" applyBorder="1" applyAlignment="1">
      <alignment horizontal="center" vertical="center"/>
    </xf>
    <xf numFmtId="0" fontId="35" fillId="0" borderId="0" xfId="53493" applyFont="1"/>
    <xf numFmtId="0" fontId="211" fillId="0" borderId="0" xfId="0" applyFont="1"/>
    <xf numFmtId="172" fontId="36" fillId="0" borderId="0" xfId="47" applyNumberFormat="1" applyFont="1" applyAlignment="1">
      <alignment horizontal="center" vertical="center"/>
    </xf>
    <xf numFmtId="0" fontId="34" fillId="0" borderId="0" xfId="0" applyFont="1" applyAlignment="1">
      <alignment vertical="center"/>
    </xf>
    <xf numFmtId="0" fontId="212" fillId="0" borderId="0" xfId="0" applyFont="1" applyAlignment="1">
      <alignment horizontal="center"/>
    </xf>
    <xf numFmtId="0" fontId="213" fillId="0" borderId="0" xfId="0" applyFont="1" applyAlignment="1">
      <alignment horizontal="center"/>
    </xf>
    <xf numFmtId="0" fontId="211" fillId="0" borderId="0" xfId="0" applyFont="1" applyAlignment="1">
      <alignment vertical="center"/>
    </xf>
    <xf numFmtId="3" fontId="35" fillId="0" borderId="0" xfId="0" applyNumberFormat="1" applyFont="1"/>
    <xf numFmtId="3" fontId="211" fillId="0" borderId="0" xfId="0" applyNumberFormat="1" applyFont="1"/>
    <xf numFmtId="0" fontId="216" fillId="0" borderId="0" xfId="0" applyFont="1"/>
    <xf numFmtId="0" fontId="16" fillId="3" borderId="60" xfId="0" applyFont="1" applyFill="1" applyBorder="1"/>
    <xf numFmtId="0" fontId="15" fillId="3" borderId="60" xfId="0" applyFont="1" applyFill="1" applyBorder="1"/>
    <xf numFmtId="0" fontId="17" fillId="3" borderId="60" xfId="0" applyFont="1" applyFill="1" applyBorder="1"/>
    <xf numFmtId="0" fontId="6" fillId="3" borderId="60" xfId="0" applyFont="1" applyFill="1" applyBorder="1"/>
    <xf numFmtId="0" fontId="7" fillId="3" borderId="60" xfId="0" applyFont="1" applyFill="1" applyBorder="1" applyAlignment="1">
      <alignment horizontal="center"/>
    </xf>
    <xf numFmtId="3" fontId="0" fillId="0" borderId="0" xfId="0" applyNumberFormat="1"/>
    <xf numFmtId="0" fontId="0" fillId="7" borderId="0" xfId="0" applyFill="1"/>
    <xf numFmtId="0" fontId="38" fillId="7" borderId="0" xfId="0" applyFont="1" applyFill="1"/>
    <xf numFmtId="0" fontId="34" fillId="3" borderId="1" xfId="0" quotePrefix="1" applyFont="1" applyFill="1" applyBorder="1" applyAlignment="1">
      <alignment horizontal="left" vertical="center"/>
    </xf>
    <xf numFmtId="0" fontId="0" fillId="5" borderId="0" xfId="0" applyFill="1"/>
    <xf numFmtId="0" fontId="8" fillId="0" borderId="0" xfId="0" applyFont="1"/>
    <xf numFmtId="3" fontId="22" fillId="0" borderId="0" xfId="0" applyNumberFormat="1" applyFont="1"/>
    <xf numFmtId="0" fontId="219" fillId="0" borderId="0" xfId="0" applyFont="1"/>
    <xf numFmtId="0" fontId="33" fillId="0" borderId="0" xfId="0" applyFont="1"/>
    <xf numFmtId="0" fontId="216" fillId="5" borderId="4" xfId="7828" applyNumberFormat="1" applyFont="1" applyFill="1" applyBorder="1" applyAlignment="1">
      <alignment horizontal="left" vertical="center"/>
    </xf>
    <xf numFmtId="0" fontId="216" fillId="5" borderId="4" xfId="0" applyFont="1" applyFill="1" applyBorder="1"/>
    <xf numFmtId="0" fontId="220" fillId="5" borderId="4" xfId="7828" applyNumberFormat="1" applyFont="1" applyFill="1" applyBorder="1" applyAlignment="1">
      <alignment horizontal="center" vertical="center"/>
    </xf>
    <xf numFmtId="0" fontId="220" fillId="9" borderId="4" xfId="3" applyFont="1" applyFill="1" applyBorder="1" applyAlignment="1">
      <alignment horizontal="left"/>
    </xf>
    <xf numFmtId="0" fontId="220" fillId="5" borderId="0" xfId="7828" applyNumberFormat="1" applyFont="1" applyFill="1" applyBorder="1" applyAlignment="1">
      <alignment horizontal="left" vertical="center"/>
    </xf>
    <xf numFmtId="174" fontId="220" fillId="0" borderId="0" xfId="7828" applyNumberFormat="1" applyFont="1" applyBorder="1" applyAlignment="1">
      <alignment horizontal="left" vertical="center"/>
    </xf>
    <xf numFmtId="172" fontId="220" fillId="5" borderId="0" xfId="53496" applyNumberFormat="1" applyFont="1" applyFill="1" applyBorder="1" applyAlignment="1">
      <alignment horizontal="center" vertical="center" wrapText="1"/>
    </xf>
    <xf numFmtId="172" fontId="215" fillId="5" borderId="0" xfId="53496" applyNumberFormat="1" applyFont="1" applyFill="1" applyBorder="1" applyAlignment="1">
      <alignment horizontal="center" vertical="center" wrapText="1"/>
    </xf>
    <xf numFmtId="0" fontId="220" fillId="5" borderId="8" xfId="7828" applyNumberFormat="1" applyFont="1" applyFill="1" applyBorder="1" applyAlignment="1">
      <alignment horizontal="left" vertical="center"/>
    </xf>
    <xf numFmtId="14" fontId="34" fillId="3" borderId="4" xfId="37" applyNumberFormat="1" applyFont="1" applyFill="1" applyBorder="1" applyAlignment="1">
      <alignment horizontal="center" vertical="center"/>
    </xf>
    <xf numFmtId="14" fontId="34" fillId="3" borderId="5" xfId="37" applyNumberFormat="1" applyFont="1" applyFill="1" applyBorder="1" applyAlignment="1">
      <alignment horizontal="center" vertical="center"/>
    </xf>
    <xf numFmtId="0" fontId="0" fillId="0" borderId="0" xfId="47697" applyFont="1"/>
    <xf numFmtId="177" fontId="0" fillId="5" borderId="0" xfId="48927" applyNumberFormat="1" applyFont="1" applyFill="1" applyAlignment="1">
      <alignment horizontal="right"/>
    </xf>
    <xf numFmtId="171" fontId="0" fillId="5" borderId="0" xfId="49857" applyFont="1" applyFill="1" applyAlignment="1">
      <alignment horizontal="right"/>
    </xf>
    <xf numFmtId="0" fontId="215" fillId="0" borderId="0" xfId="0" applyFont="1"/>
    <xf numFmtId="0" fontId="23" fillId="5" borderId="0" xfId="0" applyFont="1" applyFill="1"/>
    <xf numFmtId="0" fontId="20" fillId="5" borderId="0" xfId="0" applyFont="1" applyFill="1"/>
    <xf numFmtId="179" fontId="34" fillId="3" borderId="4" xfId="38" applyNumberFormat="1" applyFont="1" applyFill="1" applyBorder="1" applyAlignment="1">
      <alignment horizontal="center" vertical="center" wrapText="1"/>
    </xf>
    <xf numFmtId="179" fontId="34" fillId="3" borderId="5" xfId="38" applyNumberFormat="1" applyFont="1" applyFill="1" applyBorder="1" applyAlignment="1">
      <alignment horizontal="center" vertical="center" wrapText="1"/>
    </xf>
    <xf numFmtId="0" fontId="36" fillId="5" borderId="4" xfId="0" applyFont="1" applyFill="1" applyBorder="1"/>
    <xf numFmtId="0" fontId="35" fillId="5" borderId="4" xfId="0" applyFont="1" applyFill="1" applyBorder="1"/>
    <xf numFmtId="0" fontId="35" fillId="5" borderId="0" xfId="0" applyFont="1" applyFill="1"/>
    <xf numFmtId="0" fontId="35" fillId="6" borderId="0" xfId="0" applyFont="1" applyFill="1"/>
    <xf numFmtId="0" fontId="35" fillId="5" borderId="4" xfId="0" applyFont="1" applyFill="1" applyBorder="1" applyAlignment="1">
      <alignment horizontal="left"/>
    </xf>
    <xf numFmtId="0" fontId="35" fillId="0" borderId="4" xfId="32" applyFont="1" applyBorder="1" applyAlignment="1">
      <alignment horizontal="left"/>
    </xf>
    <xf numFmtId="0" fontId="35" fillId="5" borderId="4" xfId="0" applyFont="1" applyFill="1" applyBorder="1" applyAlignment="1">
      <alignment horizontal="center"/>
    </xf>
    <xf numFmtId="0" fontId="220" fillId="0" borderId="0" xfId="0" applyFont="1" applyAlignment="1">
      <alignment horizontal="center"/>
    </xf>
    <xf numFmtId="0" fontId="36" fillId="5" borderId="0" xfId="0" applyFont="1" applyFill="1" applyAlignment="1">
      <alignment horizontal="center"/>
    </xf>
    <xf numFmtId="0" fontId="13" fillId="0" borderId="0" xfId="1" applyFont="1" applyFill="1" applyBorder="1"/>
    <xf numFmtId="0" fontId="226" fillId="3" borderId="1" xfId="1" applyFont="1" applyFill="1" applyBorder="1"/>
    <xf numFmtId="0" fontId="34" fillId="3" borderId="5" xfId="0" applyFont="1" applyFill="1" applyBorder="1" applyAlignment="1">
      <alignment horizontal="center" vertical="center"/>
    </xf>
    <xf numFmtId="222" fontId="35" fillId="0" borderId="4" xfId="53506" applyNumberFormat="1" applyFont="1" applyFill="1" applyBorder="1" applyAlignment="1">
      <alignment horizontal="center" vertical="center"/>
    </xf>
    <xf numFmtId="222" fontId="35" fillId="0" borderId="0" xfId="53506" applyNumberFormat="1" applyFont="1" applyFill="1" applyBorder="1" applyAlignment="1">
      <alignment horizontal="center" vertical="center"/>
    </xf>
    <xf numFmtId="222" fontId="35" fillId="0" borderId="5" xfId="53506" applyNumberFormat="1" applyFont="1" applyFill="1" applyBorder="1" applyAlignment="1">
      <alignment horizontal="center" vertical="center"/>
    </xf>
    <xf numFmtId="0" fontId="35" fillId="0" borderId="0" xfId="0" applyFont="1" applyAlignment="1">
      <alignment vertical="center"/>
    </xf>
    <xf numFmtId="0" fontId="34" fillId="3" borderId="4" xfId="0" quotePrefix="1" applyFont="1" applyFill="1" applyBorder="1"/>
    <xf numFmtId="1" fontId="34" fillId="3" borderId="4" xfId="14" applyNumberFormat="1" applyFont="1" applyFill="1" applyBorder="1" applyAlignment="1">
      <alignment horizontal="center" vertical="center"/>
    </xf>
    <xf numFmtId="1" fontId="34" fillId="3" borderId="0" xfId="14" applyNumberFormat="1" applyFont="1" applyFill="1" applyBorder="1" applyAlignment="1">
      <alignment horizontal="center" vertical="center"/>
    </xf>
    <xf numFmtId="0" fontId="2" fillId="0" borderId="0" xfId="0" applyFont="1"/>
    <xf numFmtId="222" fontId="36" fillId="0" borderId="4" xfId="53506" applyNumberFormat="1" applyFont="1" applyFill="1" applyBorder="1" applyAlignment="1">
      <alignment horizontal="center" vertical="center"/>
    </xf>
    <xf numFmtId="222" fontId="36" fillId="0" borderId="0" xfId="53506" applyNumberFormat="1" applyFont="1" applyFill="1" applyBorder="1" applyAlignment="1">
      <alignment horizontal="center" vertical="center"/>
    </xf>
    <xf numFmtId="0" fontId="36" fillId="2" borderId="4" xfId="0" applyFont="1" applyFill="1" applyBorder="1" applyAlignment="1">
      <alignment horizontal="left" vertical="center"/>
    </xf>
    <xf numFmtId="0" fontId="35" fillId="0" borderId="4" xfId="0" applyFont="1" applyBorder="1" applyAlignment="1">
      <alignment wrapText="1"/>
    </xf>
    <xf numFmtId="0" fontId="36" fillId="0" borderId="4" xfId="0" applyFont="1" applyBorder="1" applyAlignment="1">
      <alignment wrapText="1"/>
    </xf>
    <xf numFmtId="0" fontId="35" fillId="0" borderId="4" xfId="0" applyFont="1" applyBorder="1" applyAlignment="1">
      <alignment horizontal="left" vertical="center" wrapText="1"/>
    </xf>
    <xf numFmtId="0" fontId="36" fillId="0" borderId="4" xfId="0" applyFont="1" applyBorder="1" applyAlignment="1">
      <alignment horizontal="left" vertical="center"/>
    </xf>
    <xf numFmtId="0" fontId="36" fillId="0" borderId="8" xfId="0" applyFont="1" applyBorder="1" applyAlignment="1">
      <alignment horizontal="left" vertical="center" wrapText="1"/>
    </xf>
    <xf numFmtId="0" fontId="35" fillId="5" borderId="0" xfId="41" applyFont="1" applyFill="1" applyAlignment="1">
      <alignment horizontal="left" vertical="center"/>
    </xf>
    <xf numFmtId="0" fontId="35" fillId="5" borderId="0" xfId="41" applyFont="1" applyFill="1" applyAlignment="1">
      <alignment vertical="center"/>
    </xf>
    <xf numFmtId="0" fontId="233" fillId="0" borderId="0" xfId="0" applyFont="1"/>
    <xf numFmtId="0" fontId="37" fillId="0" borderId="0" xfId="39" applyFont="1"/>
    <xf numFmtId="0" fontId="3" fillId="0" borderId="0" xfId="1" applyFill="1" applyBorder="1"/>
    <xf numFmtId="0" fontId="214" fillId="0" borderId="0" xfId="1" applyFont="1" applyFill="1" applyBorder="1"/>
    <xf numFmtId="0" fontId="234" fillId="0" borderId="0" xfId="0" applyFont="1"/>
    <xf numFmtId="222" fontId="36" fillId="0" borderId="8" xfId="53506" applyNumberFormat="1" applyFont="1" applyFill="1" applyBorder="1" applyAlignment="1">
      <alignment horizontal="center" vertical="center"/>
    </xf>
    <xf numFmtId="222" fontId="36" fillId="0" borderId="7" xfId="53506" applyNumberFormat="1" applyFont="1" applyFill="1" applyBorder="1" applyAlignment="1">
      <alignment horizontal="center" vertical="center"/>
    </xf>
    <xf numFmtId="222" fontId="36" fillId="0" borderId="9" xfId="53506" applyNumberFormat="1" applyFont="1" applyFill="1" applyBorder="1" applyAlignment="1">
      <alignment horizontal="center" vertical="center"/>
    </xf>
    <xf numFmtId="172" fontId="35" fillId="0" borderId="4" xfId="27" applyNumberFormat="1" applyFont="1" applyFill="1" applyBorder="1" applyAlignment="1">
      <alignment horizontal="center" vertical="center"/>
    </xf>
    <xf numFmtId="172" fontId="35" fillId="0" borderId="5" xfId="27" applyNumberFormat="1" applyFont="1" applyFill="1" applyBorder="1" applyAlignment="1">
      <alignment horizontal="center" vertical="center"/>
    </xf>
    <xf numFmtId="0" fontId="36" fillId="2" borderId="3" xfId="26" applyFont="1" applyFill="1" applyBorder="1" applyAlignment="1">
      <alignment vertical="center"/>
    </xf>
    <xf numFmtId="0" fontId="35" fillId="2" borderId="4" xfId="0" applyFont="1" applyFill="1" applyBorder="1" applyAlignment="1">
      <alignment vertical="center"/>
    </xf>
    <xf numFmtId="0" fontId="36" fillId="2" borderId="8" xfId="0" applyFont="1" applyFill="1" applyBorder="1" applyAlignment="1">
      <alignment vertical="center"/>
    </xf>
    <xf numFmtId="0" fontId="35" fillId="2" borderId="0" xfId="0" applyFont="1" applyFill="1" applyAlignment="1">
      <alignment horizontal="left" vertical="center" wrapText="1"/>
    </xf>
    <xf numFmtId="172" fontId="35" fillId="2" borderId="0" xfId="0" applyNumberFormat="1" applyFont="1" applyFill="1" applyAlignment="1">
      <alignment horizontal="left" vertical="center" wrapText="1"/>
    </xf>
    <xf numFmtId="0" fontId="35" fillId="2" borderId="0" xfId="0" applyFont="1" applyFill="1" applyAlignment="1">
      <alignment vertical="center"/>
    </xf>
    <xf numFmtId="172" fontId="35" fillId="2" borderId="0" xfId="0" applyNumberFormat="1" applyFont="1" applyFill="1" applyAlignment="1">
      <alignment vertical="center"/>
    </xf>
    <xf numFmtId="172" fontId="37" fillId="0" borderId="0" xfId="53496" applyNumberFormat="1" applyFont="1"/>
    <xf numFmtId="172" fontId="36" fillId="0" borderId="8" xfId="0" applyNumberFormat="1" applyFont="1" applyBorder="1" applyAlignment="1">
      <alignment horizontal="center" vertical="center"/>
    </xf>
    <xf numFmtId="172" fontId="36" fillId="0" borderId="9" xfId="0" applyNumberFormat="1" applyFont="1" applyBorder="1" applyAlignment="1">
      <alignment horizontal="center" vertical="center"/>
    </xf>
    <xf numFmtId="0" fontId="36" fillId="0" borderId="1" xfId="0" applyFont="1" applyBorder="1" applyAlignment="1">
      <alignment vertical="center"/>
    </xf>
    <xf numFmtId="0" fontId="34" fillId="3" borderId="5" xfId="0" applyFont="1" applyFill="1" applyBorder="1" applyAlignment="1">
      <alignment horizontal="center"/>
    </xf>
    <xf numFmtId="0" fontId="36" fillId="0" borderId="6" xfId="0" applyFont="1" applyBorder="1" applyAlignment="1">
      <alignment horizontal="left" vertical="center"/>
    </xf>
    <xf numFmtId="0" fontId="217" fillId="0" borderId="0" xfId="0" applyFont="1"/>
    <xf numFmtId="0" fontId="35" fillId="0" borderId="6" xfId="0" applyFont="1" applyBorder="1" applyAlignment="1">
      <alignment horizontal="left" vertical="center"/>
    </xf>
    <xf numFmtId="0" fontId="35" fillId="0" borderId="4" xfId="0" applyFont="1" applyBorder="1" applyAlignment="1">
      <alignment horizontal="left" indent="1"/>
    </xf>
    <xf numFmtId="0" fontId="36" fillId="0" borderId="4" xfId="0" applyFont="1" applyBorder="1" applyAlignment="1">
      <alignment horizontal="left" indent="1"/>
    </xf>
    <xf numFmtId="0" fontId="35" fillId="0" borderId="4" xfId="0" applyFont="1" applyBorder="1" applyAlignment="1">
      <alignment horizontal="left" indent="2"/>
    </xf>
    <xf numFmtId="0" fontId="35" fillId="0" borderId="4" xfId="0" applyFont="1" applyBorder="1" applyAlignment="1">
      <alignment horizontal="left" vertical="center" indent="2"/>
    </xf>
    <xf numFmtId="17" fontId="34" fillId="3" borderId="4" xfId="0" quotePrefix="1" applyNumberFormat="1" applyFont="1" applyFill="1" applyBorder="1" applyAlignment="1">
      <alignment horizontal="center" vertical="center"/>
    </xf>
    <xf numFmtId="17" fontId="34" fillId="3" borderId="5" xfId="0" quotePrefix="1" applyNumberFormat="1" applyFont="1" applyFill="1" applyBorder="1" applyAlignment="1">
      <alignment horizontal="center" vertical="center"/>
    </xf>
    <xf numFmtId="0" fontId="35" fillId="0" borderId="4" xfId="0" applyFont="1" applyBorder="1" applyAlignment="1">
      <alignment horizontal="left" vertical="center"/>
    </xf>
    <xf numFmtId="0" fontId="36" fillId="5" borderId="8" xfId="53" applyFont="1" applyFill="1" applyBorder="1" applyAlignment="1">
      <alignment vertical="center"/>
    </xf>
    <xf numFmtId="0" fontId="35" fillId="0" borderId="3" xfId="26" applyFont="1" applyBorder="1" applyAlignment="1">
      <alignment vertical="center"/>
    </xf>
    <xf numFmtId="0" fontId="36" fillId="0" borderId="1" xfId="26" applyFont="1" applyBorder="1" applyAlignment="1">
      <alignment wrapText="1"/>
    </xf>
    <xf numFmtId="0" fontId="35" fillId="0" borderId="1" xfId="26" applyFont="1" applyBorder="1"/>
    <xf numFmtId="172" fontId="35" fillId="2" borderId="8" xfId="27" quotePrefix="1" applyNumberFormat="1" applyFont="1" applyFill="1" applyBorder="1" applyAlignment="1">
      <alignment horizontal="center"/>
    </xf>
    <xf numFmtId="10" fontId="35" fillId="2" borderId="9" xfId="27" quotePrefix="1" applyNumberFormat="1" applyFont="1" applyFill="1" applyBorder="1" applyAlignment="1">
      <alignment horizontal="center"/>
    </xf>
    <xf numFmtId="0" fontId="35" fillId="0" borderId="0" xfId="0" applyFont="1" applyAlignment="1">
      <alignment horizontal="left" vertical="center"/>
    </xf>
    <xf numFmtId="0" fontId="35" fillId="0" borderId="0" xfId="26" applyFont="1"/>
    <xf numFmtId="10" fontId="35" fillId="2" borderId="0" xfId="27" applyNumberFormat="1" applyFont="1" applyFill="1" applyBorder="1" applyAlignment="1">
      <alignment horizontal="center"/>
    </xf>
    <xf numFmtId="10" fontId="35" fillId="0" borderId="0" xfId="27" applyNumberFormat="1" applyFont="1" applyFill="1" applyBorder="1" applyAlignment="1">
      <alignment horizontal="center"/>
    </xf>
    <xf numFmtId="172" fontId="35" fillId="2" borderId="0" xfId="27" quotePrefix="1" applyNumberFormat="1" applyFont="1" applyFill="1" applyBorder="1" applyAlignment="1">
      <alignment horizontal="center"/>
    </xf>
    <xf numFmtId="10" fontId="35" fillId="2" borderId="0" xfId="27" quotePrefix="1" applyNumberFormat="1" applyFont="1" applyFill="1" applyBorder="1" applyAlignment="1">
      <alignment horizontal="center"/>
    </xf>
    <xf numFmtId="9" fontId="35" fillId="0" borderId="0" xfId="27" applyFont="1" applyFill="1"/>
    <xf numFmtId="174" fontId="35" fillId="0" borderId="0" xfId="27" applyNumberFormat="1" applyFont="1" applyFill="1"/>
    <xf numFmtId="0" fontId="3" fillId="0" borderId="0" xfId="1" applyBorder="1"/>
    <xf numFmtId="0" fontId="210" fillId="5" borderId="8" xfId="47697" applyFont="1" applyFill="1" applyBorder="1" applyAlignment="1">
      <alignment vertical="center" wrapText="1"/>
    </xf>
    <xf numFmtId="0" fontId="210" fillId="5" borderId="0" xfId="47697" applyFont="1" applyFill="1" applyAlignment="1">
      <alignment vertical="center" wrapText="1"/>
    </xf>
    <xf numFmtId="0" fontId="211" fillId="3" borderId="14" xfId="47697" applyFont="1" applyFill="1" applyBorder="1" applyAlignment="1">
      <alignment vertical="center" wrapText="1"/>
    </xf>
    <xf numFmtId="0" fontId="37" fillId="5" borderId="0" xfId="47697" applyFont="1" applyFill="1" applyAlignment="1">
      <alignment wrapText="1"/>
    </xf>
    <xf numFmtId="0" fontId="37" fillId="5" borderId="0" xfId="47697" applyFont="1" applyFill="1"/>
    <xf numFmtId="0" fontId="31" fillId="5" borderId="0" xfId="0" applyFont="1" applyFill="1" applyAlignment="1">
      <alignment vertical="center"/>
    </xf>
    <xf numFmtId="172" fontId="35" fillId="5" borderId="0" xfId="48927" applyNumberFormat="1" applyFont="1" applyFill="1" applyAlignment="1">
      <alignment horizontal="center" vertical="center"/>
    </xf>
    <xf numFmtId="0" fontId="37" fillId="0" borderId="0" xfId="47697" applyFont="1" applyAlignment="1">
      <alignment wrapText="1"/>
    </xf>
    <xf numFmtId="172" fontId="210" fillId="5" borderId="0" xfId="48927" applyNumberFormat="1" applyFont="1" applyFill="1" applyAlignment="1">
      <alignment horizontal="center" vertical="center"/>
    </xf>
    <xf numFmtId="0" fontId="37" fillId="0" borderId="0" xfId="47697" applyFont="1"/>
    <xf numFmtId="0" fontId="217" fillId="0" borderId="0" xfId="0" applyFont="1" applyAlignment="1">
      <alignment horizontal="center"/>
    </xf>
    <xf numFmtId="0" fontId="37" fillId="3" borderId="14" xfId="0" applyFont="1" applyFill="1" applyBorder="1"/>
    <xf numFmtId="0" fontId="206" fillId="0" borderId="4" xfId="0" applyFont="1" applyBorder="1"/>
    <xf numFmtId="0" fontId="35" fillId="2" borderId="4" xfId="0" applyFont="1" applyFill="1" applyBorder="1" applyAlignment="1">
      <alignment horizontal="center"/>
    </xf>
    <xf numFmtId="0" fontId="35" fillId="2" borderId="0" xfId="0" applyFont="1" applyFill="1" applyAlignment="1">
      <alignment horizontal="center"/>
    </xf>
    <xf numFmtId="49" fontId="34" fillId="3" borderId="11" xfId="0" applyNumberFormat="1" applyFont="1" applyFill="1" applyBorder="1" applyAlignment="1">
      <alignment horizontal="center" vertical="center" wrapText="1"/>
    </xf>
    <xf numFmtId="0" fontId="34" fillId="3" borderId="15" xfId="0" applyFont="1" applyFill="1" applyBorder="1" applyAlignment="1">
      <alignment horizontal="center" vertical="center" wrapText="1"/>
    </xf>
    <xf numFmtId="17" fontId="37" fillId="0" borderId="0" xfId="0" applyNumberFormat="1" applyFont="1"/>
    <xf numFmtId="169" fontId="215" fillId="0" borderId="0" xfId="0" applyNumberFormat="1" applyFont="1"/>
    <xf numFmtId="0" fontId="36" fillId="0" borderId="0" xfId="0" applyFont="1" applyAlignment="1">
      <alignment horizontal="center"/>
    </xf>
    <xf numFmtId="0" fontId="220" fillId="5" borderId="0" xfId="3" applyFont="1" applyFill="1" applyAlignment="1">
      <alignment horizontal="center"/>
    </xf>
    <xf numFmtId="0" fontId="220" fillId="0" borderId="0" xfId="3" applyFont="1"/>
    <xf numFmtId="0" fontId="236" fillId="0" borderId="0" xfId="0" applyFont="1"/>
    <xf numFmtId="0" fontId="220" fillId="0" borderId="0" xfId="3" applyFont="1" applyAlignment="1">
      <alignment horizontal="center"/>
    </xf>
    <xf numFmtId="0" fontId="221" fillId="0" borderId="0" xfId="3" applyFont="1" applyAlignment="1">
      <alignment horizontal="center" vertical="center"/>
    </xf>
    <xf numFmtId="1" fontId="221" fillId="0" borderId="0" xfId="9396" applyNumberFormat="1" applyFont="1" applyFill="1" applyBorder="1" applyAlignment="1">
      <alignment horizontal="center"/>
    </xf>
    <xf numFmtId="174" fontId="215" fillId="0" borderId="0" xfId="7828" applyNumberFormat="1" applyFont="1" applyFill="1" applyBorder="1" applyAlignment="1">
      <alignment horizontal="left" vertical="center"/>
    </xf>
    <xf numFmtId="224" fontId="215" fillId="5" borderId="4" xfId="7828" applyNumberFormat="1" applyFont="1" applyFill="1" applyBorder="1" applyAlignment="1">
      <alignment horizontal="center" vertical="center" wrapText="1"/>
    </xf>
    <xf numFmtId="224" fontId="215" fillId="5" borderId="0" xfId="7828" applyNumberFormat="1" applyFont="1" applyFill="1" applyBorder="1" applyAlignment="1">
      <alignment horizontal="center" vertical="center" wrapText="1"/>
    </xf>
    <xf numFmtId="224" fontId="215" fillId="5" borderId="5" xfId="7828" applyNumberFormat="1" applyFont="1" applyFill="1" applyBorder="1" applyAlignment="1">
      <alignment horizontal="center" vertical="center" wrapText="1"/>
    </xf>
    <xf numFmtId="173" fontId="215" fillId="0" borderId="0" xfId="7828" applyNumberFormat="1" applyFont="1" applyFill="1" applyBorder="1" applyAlignment="1">
      <alignment horizontal="left" vertical="center" wrapText="1"/>
    </xf>
    <xf numFmtId="0" fontId="216" fillId="0" borderId="0" xfId="0" applyFont="1" applyAlignment="1">
      <alignment horizontal="left"/>
    </xf>
    <xf numFmtId="224" fontId="220" fillId="5" borderId="4" xfId="7828" applyNumberFormat="1" applyFont="1" applyFill="1" applyBorder="1" applyAlignment="1">
      <alignment horizontal="center" vertical="center" wrapText="1"/>
    </xf>
    <xf numFmtId="224" fontId="220" fillId="5" borderId="0" xfId="7828" applyNumberFormat="1" applyFont="1" applyFill="1" applyBorder="1" applyAlignment="1">
      <alignment horizontal="center" vertical="center" wrapText="1"/>
    </xf>
    <xf numFmtId="173" fontId="222" fillId="0" borderId="0" xfId="0" applyNumberFormat="1" applyFont="1" applyAlignment="1">
      <alignment horizontal="left"/>
    </xf>
    <xf numFmtId="174" fontId="220" fillId="0" borderId="0" xfId="7828" applyNumberFormat="1" applyFont="1" applyFill="1" applyBorder="1" applyAlignment="1">
      <alignment horizontal="left" vertical="center"/>
    </xf>
    <xf numFmtId="0" fontId="236" fillId="5" borderId="0" xfId="0" applyFont="1" applyFill="1"/>
    <xf numFmtId="225" fontId="35" fillId="5" borderId="4" xfId="14" applyNumberFormat="1" applyFont="1" applyFill="1" applyBorder="1" applyAlignment="1">
      <alignment horizontal="center" vertical="center"/>
    </xf>
    <xf numFmtId="225" fontId="35" fillId="5" borderId="0" xfId="14" applyNumberFormat="1" applyFont="1" applyFill="1" applyBorder="1" applyAlignment="1">
      <alignment horizontal="center" vertical="center"/>
    </xf>
    <xf numFmtId="225" fontId="36" fillId="5" borderId="4" xfId="14" applyNumberFormat="1" applyFont="1" applyFill="1" applyBorder="1" applyAlignment="1">
      <alignment horizontal="center" vertical="center"/>
    </xf>
    <xf numFmtId="225" fontId="36" fillId="5" borderId="0" xfId="14" applyNumberFormat="1" applyFont="1" applyFill="1" applyBorder="1" applyAlignment="1">
      <alignment horizontal="center" vertical="center"/>
    </xf>
    <xf numFmtId="226" fontId="35" fillId="0" borderId="0" xfId="17742" applyNumberFormat="1" applyFont="1" applyFill="1" applyBorder="1" applyAlignment="1">
      <alignment horizontal="center" vertical="center"/>
    </xf>
    <xf numFmtId="0" fontId="36" fillId="0" borderId="0" xfId="0" applyFont="1"/>
    <xf numFmtId="226" fontId="36" fillId="0" borderId="0" xfId="17742" applyNumberFormat="1" applyFont="1" applyFill="1" applyBorder="1" applyAlignment="1">
      <alignment horizontal="center" vertical="center"/>
    </xf>
    <xf numFmtId="0" fontId="35" fillId="2" borderId="4" xfId="0" applyFont="1" applyFill="1" applyBorder="1"/>
    <xf numFmtId="0" fontId="36" fillId="2" borderId="4" xfId="0" applyFont="1" applyFill="1" applyBorder="1"/>
    <xf numFmtId="0" fontId="36" fillId="2" borderId="0" xfId="0" applyFont="1" applyFill="1"/>
    <xf numFmtId="0" fontId="35" fillId="0" borderId="4" xfId="0" applyFont="1" applyBorder="1" applyAlignment="1">
      <alignment horizontal="left"/>
    </xf>
    <xf numFmtId="0" fontId="35" fillId="2" borderId="0" xfId="0" applyFont="1" applyFill="1"/>
    <xf numFmtId="226" fontId="35" fillId="0" borderId="4" xfId="17742" applyNumberFormat="1" applyFont="1" applyFill="1" applyBorder="1" applyAlignment="1">
      <alignment horizontal="center" vertical="center"/>
    </xf>
    <xf numFmtId="226" fontId="36" fillId="0" borderId="4" xfId="17742" applyNumberFormat="1" applyFont="1" applyFill="1" applyBorder="1" applyAlignment="1">
      <alignment horizontal="center" vertical="center"/>
    </xf>
    <xf numFmtId="0" fontId="226" fillId="0" borderId="0" xfId="1" applyFont="1" applyFill="1" applyBorder="1"/>
    <xf numFmtId="0" fontId="35" fillId="0" borderId="0" xfId="0" applyFont="1" applyAlignment="1">
      <alignment horizontal="center" vertical="center"/>
    </xf>
    <xf numFmtId="0" fontId="35" fillId="2" borderId="4" xfId="0" applyFont="1" applyFill="1" applyBorder="1" applyAlignment="1">
      <alignment horizontal="left" vertical="center"/>
    </xf>
    <xf numFmtId="0" fontId="35" fillId="2" borderId="4" xfId="0" applyFont="1" applyFill="1" applyBorder="1" applyAlignment="1">
      <alignment horizontal="left" indent="1"/>
    </xf>
    <xf numFmtId="0" fontId="35" fillId="2" borderId="4" xfId="0" applyFont="1" applyFill="1" applyBorder="1" applyAlignment="1">
      <alignment horizontal="left" vertical="center" wrapText="1" indent="1"/>
    </xf>
    <xf numFmtId="0" fontId="35" fillId="2" borderId="4" xfId="0" applyFont="1" applyFill="1" applyBorder="1" applyAlignment="1">
      <alignment horizontal="left"/>
    </xf>
    <xf numFmtId="0" fontId="36" fillId="2" borderId="4" xfId="0" applyFont="1" applyFill="1" applyBorder="1" applyAlignment="1">
      <alignment vertical="center"/>
    </xf>
    <xf numFmtId="0" fontId="35" fillId="2" borderId="0" xfId="0" applyFont="1" applyFill="1" applyAlignment="1">
      <alignment horizontal="center" vertical="center"/>
    </xf>
    <xf numFmtId="0" fontId="36" fillId="2" borderId="0" xfId="0" applyFont="1" applyFill="1" applyAlignment="1">
      <alignment vertical="center"/>
    </xf>
    <xf numFmtId="0" fontId="34" fillId="3" borderId="4" xfId="0" applyFont="1" applyFill="1" applyBorder="1" applyAlignment="1">
      <alignment horizontal="center"/>
    </xf>
    <xf numFmtId="0" fontId="35" fillId="2" borderId="4" xfId="0" applyFont="1" applyFill="1" applyBorder="1" applyAlignment="1">
      <alignment horizontal="left" vertical="center" wrapText="1"/>
    </xf>
    <xf numFmtId="0" fontId="36" fillId="2" borderId="0" xfId="0" applyFont="1" applyFill="1" applyAlignment="1">
      <alignment horizontal="center" vertical="center"/>
    </xf>
    <xf numFmtId="0" fontId="211" fillId="4" borderId="1" xfId="0" applyFont="1" applyFill="1" applyBorder="1" applyAlignment="1">
      <alignment vertical="center"/>
    </xf>
    <xf numFmtId="3" fontId="35" fillId="0" borderId="0" xfId="0" applyNumberFormat="1" applyFont="1" applyAlignment="1">
      <alignment horizontal="center" vertical="center"/>
    </xf>
    <xf numFmtId="173" fontId="36" fillId="5" borderId="0" xfId="50569" applyNumberFormat="1" applyFont="1" applyFill="1" applyBorder="1" applyAlignment="1">
      <alignment vertical="center"/>
    </xf>
    <xf numFmtId="172" fontId="36" fillId="5" borderId="0" xfId="19" applyNumberFormat="1" applyFont="1" applyFill="1" applyAlignment="1">
      <alignment horizontal="center" vertical="center"/>
    </xf>
    <xf numFmtId="0" fontId="206" fillId="0" borderId="0" xfId="0" applyFont="1"/>
    <xf numFmtId="0" fontId="206" fillId="0" borderId="4" xfId="0" applyFont="1" applyBorder="1" applyAlignment="1">
      <alignment horizontal="left" indent="3"/>
    </xf>
    <xf numFmtId="0" fontId="206" fillId="0" borderId="4" xfId="0" applyFont="1" applyBorder="1" applyAlignment="1">
      <alignment horizontal="left" wrapText="1" indent="3"/>
    </xf>
    <xf numFmtId="0" fontId="210" fillId="0" borderId="8" xfId="0" applyFont="1" applyBorder="1"/>
    <xf numFmtId="9" fontId="37" fillId="0" borderId="0" xfId="53496" applyFont="1"/>
    <xf numFmtId="10" fontId="35" fillId="0" borderId="0" xfId="53496" applyNumberFormat="1" applyFont="1"/>
    <xf numFmtId="0" fontId="35" fillId="0" borderId="0" xfId="0" applyFont="1" applyAlignment="1">
      <alignment vertical="top" wrapText="1"/>
    </xf>
    <xf numFmtId="0" fontId="34" fillId="0" borderId="0" xfId="0" applyFont="1" applyAlignment="1">
      <alignment horizontal="center"/>
    </xf>
    <xf numFmtId="0" fontId="35" fillId="5" borderId="0" xfId="31" applyFont="1" applyFill="1" applyAlignment="1">
      <alignment horizontal="left" vertical="top" wrapText="1"/>
    </xf>
    <xf numFmtId="0" fontId="35" fillId="5" borderId="0" xfId="31" applyFont="1" applyFill="1" applyAlignment="1">
      <alignment vertical="top" wrapText="1"/>
    </xf>
    <xf numFmtId="10" fontId="35" fillId="0" borderId="0" xfId="32502" applyNumberFormat="1" applyFont="1" applyFill="1" applyBorder="1" applyAlignment="1">
      <alignment horizontal="center"/>
    </xf>
    <xf numFmtId="0" fontId="35" fillId="5" borderId="0" xfId="31" applyFont="1" applyFill="1" applyAlignment="1">
      <alignment wrapText="1"/>
    </xf>
    <xf numFmtId="0" fontId="35" fillId="0" borderId="5" xfId="0" applyFont="1" applyBorder="1"/>
    <xf numFmtId="0" fontId="36" fillId="0" borderId="5" xfId="0" applyFont="1" applyBorder="1"/>
    <xf numFmtId="0" fontId="36" fillId="0" borderId="4" xfId="0" applyFont="1" applyBorder="1"/>
    <xf numFmtId="0" fontId="36" fillId="0" borderId="5" xfId="0" applyFont="1" applyBorder="1" applyAlignment="1">
      <alignment horizontal="center"/>
    </xf>
    <xf numFmtId="0" fontId="36" fillId="6" borderId="0" xfId="0" applyFont="1" applyFill="1" applyAlignment="1">
      <alignment horizontal="center"/>
    </xf>
    <xf numFmtId="0" fontId="36" fillId="6" borderId="0" xfId="0" applyFont="1" applyFill="1" applyAlignment="1">
      <alignment horizontal="center" vertical="center"/>
    </xf>
    <xf numFmtId="0" fontId="36" fillId="6" borderId="4" xfId="0" applyFont="1" applyFill="1" applyBorder="1"/>
    <xf numFmtId="0" fontId="35" fillId="6" borderId="5" xfId="0" applyFont="1" applyFill="1" applyBorder="1"/>
    <xf numFmtId="0" fontId="35" fillId="6" borderId="4" xfId="0" applyFont="1" applyFill="1" applyBorder="1"/>
    <xf numFmtId="0" fontId="35" fillId="6" borderId="5" xfId="0" applyFont="1" applyFill="1" applyBorder="1" applyAlignment="1">
      <alignment vertical="center"/>
    </xf>
    <xf numFmtId="0" fontId="36" fillId="6" borderId="5" xfId="0" applyFont="1" applyFill="1" applyBorder="1" applyAlignment="1">
      <alignment horizontal="center"/>
    </xf>
    <xf numFmtId="0" fontId="36" fillId="6" borderId="5" xfId="0" applyFont="1" applyFill="1" applyBorder="1"/>
    <xf numFmtId="0" fontId="35" fillId="0" borderId="0" xfId="13" applyFont="1" applyAlignment="1">
      <alignment horizontal="left"/>
    </xf>
    <xf numFmtId="0" fontId="35" fillId="0" borderId="0" xfId="13" applyFont="1"/>
    <xf numFmtId="43" fontId="35" fillId="0" borderId="0" xfId="13" applyNumberFormat="1" applyFont="1" applyAlignment="1">
      <alignment horizontal="center" vertical="center"/>
    </xf>
    <xf numFmtId="176" fontId="35" fillId="0" borderId="0" xfId="13" applyNumberFormat="1" applyFont="1" applyAlignment="1">
      <alignment horizontal="center" vertical="center"/>
    </xf>
    <xf numFmtId="0" fontId="228" fillId="0" borderId="0" xfId="0" applyFont="1" applyAlignment="1">
      <alignment horizontal="justify" vertical="center"/>
    </xf>
    <xf numFmtId="43" fontId="0" fillId="0" borderId="0" xfId="53509" applyFont="1"/>
    <xf numFmtId="10" fontId="36" fillId="0" borderId="0" xfId="15" applyNumberFormat="1" applyFont="1" applyAlignment="1">
      <alignment horizontal="center"/>
    </xf>
    <xf numFmtId="172" fontId="36" fillId="0" borderId="0" xfId="15" quotePrefix="1" applyNumberFormat="1" applyFont="1" applyAlignment="1">
      <alignment horizontal="center"/>
    </xf>
    <xf numFmtId="10" fontId="0" fillId="0" borderId="0" xfId="0" applyNumberFormat="1"/>
    <xf numFmtId="0" fontId="35" fillId="0" borderId="3" xfId="0" applyFont="1" applyBorder="1" applyAlignment="1">
      <alignment vertical="center"/>
    </xf>
    <xf numFmtId="0" fontId="24" fillId="0" borderId="0" xfId="21" applyFont="1" applyAlignment="1">
      <alignment horizontal="center"/>
    </xf>
    <xf numFmtId="172" fontId="27" fillId="0" borderId="0" xfId="53496" applyNumberFormat="1" applyFont="1" applyFill="1" applyBorder="1" applyAlignment="1">
      <alignment horizontal="center"/>
    </xf>
    <xf numFmtId="0" fontId="24" fillId="5" borderId="0" xfId="21" applyFont="1" applyFill="1" applyAlignment="1">
      <alignment vertical="center"/>
    </xf>
    <xf numFmtId="0" fontId="24" fillId="5" borderId="0" xfId="21" applyFont="1" applyFill="1"/>
    <xf numFmtId="172" fontId="27" fillId="5" borderId="0" xfId="53496" applyNumberFormat="1" applyFont="1" applyFill="1" applyBorder="1" applyAlignment="1"/>
    <xf numFmtId="226" fontId="35" fillId="5" borderId="0" xfId="17742" applyNumberFormat="1" applyFont="1" applyFill="1" applyBorder="1" applyAlignment="1">
      <alignment horizontal="center" vertical="center"/>
    </xf>
    <xf numFmtId="222" fontId="35" fillId="0" borderId="4" xfId="14" applyNumberFormat="1" applyFont="1" applyBorder="1" applyAlignment="1">
      <alignment horizontal="center" vertical="center"/>
    </xf>
    <xf numFmtId="222" fontId="36" fillId="0" borderId="4" xfId="14" applyNumberFormat="1" applyFont="1" applyBorder="1" applyAlignment="1">
      <alignment horizontal="center" vertical="center"/>
    </xf>
    <xf numFmtId="37" fontId="34" fillId="3" borderId="4" xfId="0" quotePrefix="1" applyNumberFormat="1" applyFont="1" applyFill="1" applyBorder="1" applyAlignment="1">
      <alignment horizontal="center"/>
    </xf>
    <xf numFmtId="37" fontId="34" fillId="3" borderId="5" xfId="0" quotePrefix="1" applyNumberFormat="1" applyFont="1" applyFill="1" applyBorder="1" applyAlignment="1">
      <alignment horizontal="center"/>
    </xf>
    <xf numFmtId="222" fontId="35" fillId="0" borderId="0" xfId="14" applyNumberFormat="1" applyFont="1" applyBorder="1" applyAlignment="1">
      <alignment horizontal="center" vertical="center"/>
    </xf>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224" fontId="35" fillId="5" borderId="4" xfId="53513" applyNumberFormat="1" applyFont="1" applyFill="1" applyBorder="1" applyAlignment="1">
      <alignment horizontal="center" vertical="center" wrapText="1"/>
    </xf>
    <xf numFmtId="224" fontId="35" fillId="5" borderId="0" xfId="53513" applyNumberFormat="1" applyFont="1" applyFill="1" applyBorder="1" applyAlignment="1">
      <alignment horizontal="center" vertical="center" wrapText="1"/>
    </xf>
    <xf numFmtId="224" fontId="35" fillId="5" borderId="5" xfId="53513" applyNumberFormat="1" applyFont="1" applyFill="1" applyBorder="1" applyAlignment="1">
      <alignment horizontal="center" vertical="center" wrapText="1"/>
    </xf>
    <xf numFmtId="224" fontId="36" fillId="5" borderId="4" xfId="53513" applyNumberFormat="1" applyFont="1" applyFill="1" applyBorder="1" applyAlignment="1">
      <alignment horizontal="center" vertical="center" wrapText="1"/>
    </xf>
    <xf numFmtId="224" fontId="36" fillId="5" borderId="0" xfId="53513" applyNumberFormat="1" applyFont="1" applyFill="1" applyBorder="1" applyAlignment="1">
      <alignment horizontal="center" vertical="center" wrapText="1"/>
    </xf>
    <xf numFmtId="224" fontId="36" fillId="5" borderId="2" xfId="53513" applyNumberFormat="1" applyFont="1" applyFill="1" applyBorder="1" applyAlignment="1">
      <alignment horizontal="center" vertical="center" wrapText="1"/>
    </xf>
    <xf numFmtId="1" fontId="34" fillId="3" borderId="4" xfId="53514" quotePrefix="1" applyNumberFormat="1" applyFont="1" applyFill="1" applyBorder="1" applyAlignment="1">
      <alignment horizontal="center" vertical="center"/>
    </xf>
    <xf numFmtId="1" fontId="34" fillId="3" borderId="0" xfId="53514" quotePrefix="1" applyNumberFormat="1" applyFont="1" applyFill="1" applyBorder="1" applyAlignment="1">
      <alignment horizontal="center" vertical="center"/>
    </xf>
    <xf numFmtId="1" fontId="34" fillId="3" borderId="5" xfId="53514" quotePrefix="1" applyNumberFormat="1" applyFont="1" applyFill="1" applyBorder="1" applyAlignment="1">
      <alignment horizontal="center" vertical="center"/>
    </xf>
    <xf numFmtId="14" fontId="223" fillId="3" borderId="0" xfId="37" applyNumberFormat="1" applyFont="1" applyFill="1" applyAlignment="1">
      <alignment horizontal="center" vertical="center"/>
    </xf>
    <xf numFmtId="10" fontId="35" fillId="5" borderId="4" xfId="32495" applyNumberFormat="1" applyFont="1" applyFill="1" applyBorder="1" applyAlignment="1">
      <alignment horizontal="center"/>
    </xf>
    <xf numFmtId="17" fontId="34" fillId="3" borderId="5" xfId="0" applyNumberFormat="1" applyFont="1" applyFill="1" applyBorder="1" applyAlignment="1">
      <alignment horizontal="center" vertical="center"/>
    </xf>
    <xf numFmtId="224" fontId="35" fillId="5" borderId="4" xfId="53517" applyNumberFormat="1" applyFont="1" applyFill="1" applyBorder="1" applyAlignment="1">
      <alignment horizontal="center" vertical="center" wrapText="1"/>
    </xf>
    <xf numFmtId="224" fontId="35" fillId="5" borderId="0" xfId="53517" applyNumberFormat="1" applyFont="1" applyFill="1" applyBorder="1" applyAlignment="1">
      <alignment horizontal="center" vertical="center" wrapText="1"/>
    </xf>
    <xf numFmtId="224" fontId="35" fillId="5" borderId="5" xfId="53517" applyNumberFormat="1" applyFont="1" applyFill="1" applyBorder="1" applyAlignment="1">
      <alignment horizontal="center" vertical="center" wrapText="1"/>
    </xf>
    <xf numFmtId="224" fontId="36" fillId="5" borderId="4" xfId="53517" applyNumberFormat="1" applyFont="1" applyFill="1" applyBorder="1" applyAlignment="1">
      <alignment horizontal="center" vertical="center" wrapText="1"/>
    </xf>
    <xf numFmtId="224" fontId="36" fillId="5" borderId="0" xfId="53517" applyNumberFormat="1" applyFont="1" applyFill="1" applyBorder="1" applyAlignment="1">
      <alignment horizontal="center" vertical="center" wrapText="1"/>
    </xf>
    <xf numFmtId="224" fontId="36" fillId="5" borderId="5" xfId="53517" applyNumberFormat="1" applyFont="1" applyFill="1" applyBorder="1" applyAlignment="1">
      <alignment horizontal="center" vertical="center" wrapText="1"/>
    </xf>
    <xf numFmtId="224" fontId="36" fillId="5" borderId="2" xfId="53517" applyNumberFormat="1" applyFont="1" applyFill="1" applyBorder="1" applyAlignment="1">
      <alignment horizontal="center" vertical="center" wrapText="1"/>
    </xf>
    <xf numFmtId="0" fontId="223" fillId="4" borderId="0" xfId="0" applyFont="1" applyFill="1" applyAlignment="1">
      <alignment horizontal="center" vertical="center"/>
    </xf>
    <xf numFmtId="0" fontId="223" fillId="4" borderId="5" xfId="0" applyFont="1" applyFill="1" applyBorder="1" applyAlignment="1">
      <alignment horizontal="center" vertical="center"/>
    </xf>
    <xf numFmtId="3" fontId="35" fillId="0" borderId="4" xfId="0" applyNumberFormat="1" applyFont="1" applyBorder="1" applyAlignment="1">
      <alignment horizontal="center" vertical="center"/>
    </xf>
    <xf numFmtId="3" fontId="35" fillId="0" borderId="2" xfId="0" applyNumberFormat="1" applyFont="1" applyBorder="1" applyAlignment="1">
      <alignment horizontal="center" vertical="center"/>
    </xf>
    <xf numFmtId="0" fontId="223" fillId="4" borderId="3" xfId="0" applyFont="1" applyFill="1" applyBorder="1" applyAlignment="1">
      <alignment horizontal="center" vertical="center"/>
    </xf>
    <xf numFmtId="179" fontId="34" fillId="3" borderId="4" xfId="32" applyNumberFormat="1" applyFont="1" applyFill="1" applyBorder="1" applyAlignment="1">
      <alignment horizontal="center"/>
    </xf>
    <xf numFmtId="179" fontId="34" fillId="3" borderId="5" xfId="32" applyNumberFormat="1" applyFont="1" applyFill="1" applyBorder="1" applyAlignment="1">
      <alignment horizontal="center"/>
    </xf>
    <xf numFmtId="0" fontId="35" fillId="5" borderId="4" xfId="32" applyFont="1" applyFill="1" applyBorder="1"/>
    <xf numFmtId="0" fontId="35" fillId="0" borderId="4" xfId="32" applyFont="1" applyBorder="1"/>
    <xf numFmtId="0" fontId="35" fillId="0" borderId="4" xfId="31" applyFont="1" applyBorder="1" applyAlignment="1">
      <alignment horizontal="left"/>
    </xf>
    <xf numFmtId="0" fontId="36" fillId="0" borderId="4" xfId="31" applyFont="1" applyBorder="1"/>
    <xf numFmtId="0" fontId="35" fillId="0" borderId="4" xfId="31" applyFont="1" applyBorder="1"/>
    <xf numFmtId="0" fontId="36" fillId="0" borderId="4" xfId="31" quotePrefix="1" applyFont="1" applyBorder="1" applyAlignment="1">
      <alignment horizontal="left"/>
    </xf>
    <xf numFmtId="172" fontId="35" fillId="0" borderId="5" xfId="19" applyNumberFormat="1" applyFont="1" applyBorder="1" applyAlignment="1">
      <alignment horizontal="center" vertical="center"/>
    </xf>
    <xf numFmtId="3" fontId="35" fillId="0" borderId="0" xfId="53493" applyNumberFormat="1" applyFont="1" applyAlignment="1">
      <alignment horizontal="center"/>
    </xf>
    <xf numFmtId="3" fontId="37" fillId="9" borderId="3" xfId="20" applyNumberFormat="1" applyFont="1" applyFill="1" applyBorder="1" applyAlignment="1">
      <alignment vertical="center" wrapText="1"/>
    </xf>
    <xf numFmtId="172" fontId="206" fillId="2" borderId="0" xfId="20" applyNumberFormat="1" applyFont="1" applyFill="1" applyAlignment="1">
      <alignment horizontal="center" vertical="center" wrapText="1"/>
    </xf>
    <xf numFmtId="172" fontId="206" fillId="2" borderId="0" xfId="20" applyNumberFormat="1" applyFont="1" applyFill="1" applyAlignment="1">
      <alignment horizontal="center" vertical="center"/>
    </xf>
    <xf numFmtId="3" fontId="217" fillId="9" borderId="6" xfId="20" applyNumberFormat="1" applyFont="1" applyFill="1" applyBorder="1" applyAlignment="1">
      <alignment horizontal="left" vertical="center" wrapText="1"/>
    </xf>
    <xf numFmtId="172" fontId="210" fillId="2" borderId="7" xfId="20" applyNumberFormat="1" applyFont="1" applyFill="1" applyBorder="1" applyAlignment="1">
      <alignment horizontal="center" vertical="center"/>
    </xf>
    <xf numFmtId="3" fontId="34" fillId="4" borderId="1" xfId="20" applyNumberFormat="1" applyFont="1" applyFill="1" applyBorder="1" applyAlignment="1">
      <alignment vertical="center" wrapText="1"/>
    </xf>
    <xf numFmtId="0" fontId="223" fillId="3" borderId="5" xfId="26" applyFont="1" applyFill="1" applyBorder="1" applyAlignment="1">
      <alignment horizontal="center" vertical="center"/>
    </xf>
    <xf numFmtId="222" fontId="35" fillId="0" borderId="4" xfId="9332" applyNumberFormat="1" applyFont="1" applyFill="1" applyBorder="1" applyAlignment="1">
      <alignment horizontal="center" vertical="center"/>
    </xf>
    <xf numFmtId="222" fontId="35" fillId="0" borderId="0" xfId="9332" applyNumberFormat="1" applyFont="1" applyFill="1" applyBorder="1" applyAlignment="1">
      <alignment horizontal="center" vertical="center"/>
    </xf>
    <xf numFmtId="222" fontId="35" fillId="0" borderId="5" xfId="9332" applyNumberFormat="1" applyFont="1" applyFill="1" applyBorder="1" applyAlignment="1">
      <alignment horizontal="center" vertical="center"/>
    </xf>
    <xf numFmtId="1" fontId="223" fillId="3" borderId="4" xfId="53506" applyNumberFormat="1" applyFont="1" applyFill="1" applyBorder="1" applyAlignment="1">
      <alignment horizontal="center" vertical="center"/>
    </xf>
    <xf numFmtId="1" fontId="223" fillId="3" borderId="0" xfId="53506" applyNumberFormat="1" applyFont="1" applyFill="1" applyBorder="1" applyAlignment="1">
      <alignment horizontal="center" vertical="center"/>
    </xf>
    <xf numFmtId="172" fontId="229" fillId="0" borderId="5" xfId="48867" applyNumberFormat="1" applyFont="1" applyBorder="1" applyAlignment="1">
      <alignment horizontal="center" wrapText="1"/>
    </xf>
    <xf numFmtId="172" fontId="229" fillId="0" borderId="3" xfId="48867" applyNumberFormat="1" applyFont="1" applyBorder="1" applyAlignment="1">
      <alignment horizontal="center" wrapText="1"/>
    </xf>
    <xf numFmtId="172" fontId="231" fillId="0" borderId="3" xfId="48867" applyNumberFormat="1" applyFont="1" applyBorder="1" applyAlignment="1">
      <alignment horizontal="center" wrapText="1"/>
    </xf>
    <xf numFmtId="172" fontId="231" fillId="0" borderId="6" xfId="48867" applyNumberFormat="1" applyFont="1" applyBorder="1" applyAlignment="1">
      <alignment horizontal="center" vertical="center" wrapText="1"/>
    </xf>
    <xf numFmtId="0" fontId="24" fillId="5" borderId="0" xfId="0" applyFont="1" applyFill="1"/>
    <xf numFmtId="0" fontId="24" fillId="0" borderId="0" xfId="0" applyFont="1"/>
    <xf numFmtId="0" fontId="27" fillId="5" borderId="0" xfId="0" applyFont="1" applyFill="1"/>
    <xf numFmtId="0" fontId="27" fillId="5" borderId="0" xfId="0" applyFont="1" applyFill="1" applyAlignment="1">
      <alignment vertical="center"/>
    </xf>
    <xf numFmtId="0" fontId="34" fillId="3" borderId="2" xfId="0" applyFont="1" applyFill="1" applyBorder="1" applyAlignment="1">
      <alignment horizontal="center" vertical="center"/>
    </xf>
    <xf numFmtId="172" fontId="231" fillId="0" borderId="8" xfId="48867" applyNumberFormat="1" applyFont="1" applyBorder="1" applyAlignment="1">
      <alignment horizontal="center" wrapText="1"/>
    </xf>
    <xf numFmtId="172" fontId="231" fillId="0" borderId="9" xfId="48867" applyNumberFormat="1" applyFont="1" applyBorder="1" applyAlignment="1">
      <alignment horizontal="center" wrapText="1"/>
    </xf>
    <xf numFmtId="172" fontId="229" fillId="0" borderId="4" xfId="48867" applyNumberFormat="1" applyFont="1" applyBorder="1" applyAlignment="1">
      <alignment horizontal="center" wrapText="1"/>
    </xf>
    <xf numFmtId="0" fontId="210" fillId="0" borderId="8" xfId="0" applyFont="1" applyBorder="1" applyAlignment="1">
      <alignment vertical="center"/>
    </xf>
    <xf numFmtId="0" fontId="35" fillId="2" borderId="4" xfId="26" applyFont="1" applyFill="1" applyBorder="1"/>
    <xf numFmtId="172" fontId="35" fillId="0" borderId="4" xfId="53510" applyNumberFormat="1" applyFont="1" applyBorder="1" applyAlignment="1">
      <alignment horizontal="center" vertical="center"/>
    </xf>
    <xf numFmtId="172" fontId="35" fillId="0" borderId="5" xfId="53510" applyNumberFormat="1" applyFont="1" applyBorder="1" applyAlignment="1">
      <alignment horizontal="center" vertical="center"/>
    </xf>
    <xf numFmtId="172" fontId="35" fillId="0" borderId="0" xfId="47" applyNumberFormat="1" applyFont="1" applyAlignment="1">
      <alignment horizontal="center" vertical="center"/>
    </xf>
    <xf numFmtId="222" fontId="36" fillId="0" borderId="2" xfId="53506" applyNumberFormat="1" applyFont="1" applyFill="1" applyBorder="1" applyAlignment="1">
      <alignment horizontal="center" vertical="center"/>
    </xf>
    <xf numFmtId="222" fontId="35" fillId="0" borderId="2" xfId="53506" applyNumberFormat="1" applyFont="1" applyFill="1" applyBorder="1" applyAlignment="1">
      <alignment horizontal="center" vertical="center"/>
    </xf>
    <xf numFmtId="172" fontId="35" fillId="0" borderId="4" xfId="0" applyNumberFormat="1" applyFont="1" applyBorder="1" applyAlignment="1">
      <alignment horizontal="center" vertical="center"/>
    </xf>
    <xf numFmtId="172" fontId="35" fillId="0" borderId="5" xfId="0" applyNumberFormat="1" applyFont="1" applyBorder="1" applyAlignment="1">
      <alignment horizontal="center" vertical="center"/>
    </xf>
    <xf numFmtId="172" fontId="35" fillId="0" borderId="4" xfId="53510" applyNumberFormat="1" applyFont="1" applyFill="1" applyBorder="1" applyAlignment="1">
      <alignment horizontal="center" vertical="center"/>
    </xf>
    <xf numFmtId="172" fontId="35" fillId="0" borderId="0" xfId="53510" applyNumberFormat="1" applyFont="1" applyFill="1" applyBorder="1" applyAlignment="1">
      <alignment horizontal="center" vertical="center"/>
    </xf>
    <xf numFmtId="172" fontId="35" fillId="0" borderId="5" xfId="53510" applyNumberFormat="1" applyFont="1" applyFill="1" applyBorder="1" applyAlignment="1">
      <alignment horizontal="center" vertical="center"/>
    </xf>
    <xf numFmtId="172" fontId="36" fillId="0" borderId="4" xfId="53510" applyNumberFormat="1" applyFont="1" applyFill="1" applyBorder="1" applyAlignment="1">
      <alignment horizontal="center" vertical="center"/>
    </xf>
    <xf numFmtId="172" fontId="36" fillId="0" borderId="9" xfId="53510" applyNumberFormat="1" applyFont="1" applyFill="1" applyBorder="1" applyAlignment="1">
      <alignment horizontal="center" vertical="center"/>
    </xf>
    <xf numFmtId="172" fontId="36" fillId="0" borderId="7" xfId="53510" applyNumberFormat="1" applyFont="1" applyFill="1" applyBorder="1" applyAlignment="1">
      <alignment horizontal="center" vertical="center"/>
    </xf>
    <xf numFmtId="172" fontId="35" fillId="0" borderId="8" xfId="53510" applyNumberFormat="1" applyFont="1" applyFill="1" applyBorder="1" applyAlignment="1">
      <alignment horizontal="center" vertical="center"/>
    </xf>
    <xf numFmtId="172" fontId="35" fillId="0" borderId="9" xfId="53510" applyNumberFormat="1" applyFont="1" applyFill="1" applyBorder="1" applyAlignment="1">
      <alignment horizontal="center" vertical="center"/>
    </xf>
    <xf numFmtId="172" fontId="35" fillId="0" borderId="7" xfId="53510" applyNumberFormat="1" applyFont="1" applyFill="1" applyBorder="1" applyAlignment="1">
      <alignment horizontal="center" vertical="center"/>
    </xf>
    <xf numFmtId="0" fontId="2" fillId="7" borderId="0" xfId="0" applyFont="1" applyFill="1"/>
    <xf numFmtId="172" fontId="36" fillId="6" borderId="4" xfId="48867" applyNumberFormat="1" applyFont="1" applyFill="1" applyBorder="1" applyAlignment="1">
      <alignment horizontal="center"/>
    </xf>
    <xf numFmtId="172" fontId="35" fillId="6" borderId="4" xfId="48867" applyNumberFormat="1" applyFont="1" applyFill="1" applyBorder="1" applyAlignment="1">
      <alignment horizontal="center"/>
    </xf>
    <xf numFmtId="172" fontId="36" fillId="6" borderId="8" xfId="48867" applyNumberFormat="1" applyFont="1" applyFill="1" applyBorder="1" applyAlignment="1">
      <alignment horizontal="center"/>
    </xf>
    <xf numFmtId="172" fontId="36" fillId="6" borderId="9" xfId="48867" applyNumberFormat="1" applyFont="1" applyFill="1" applyBorder="1" applyAlignment="1">
      <alignment horizontal="center"/>
    </xf>
    <xf numFmtId="172" fontId="217" fillId="0" borderId="0" xfId="0" applyNumberFormat="1" applyFont="1"/>
    <xf numFmtId="0" fontId="36" fillId="0" borderId="8" xfId="0" applyFont="1" applyBorder="1" applyAlignment="1">
      <alignment horizontal="left" vertical="center"/>
    </xf>
    <xf numFmtId="0" fontId="35" fillId="0" borderId="8" xfId="0" applyFont="1" applyBorder="1" applyAlignment="1">
      <alignment horizontal="left" vertical="center"/>
    </xf>
    <xf numFmtId="0" fontId="35" fillId="0" borderId="4" xfId="26" applyFont="1" applyBorder="1" applyAlignment="1">
      <alignment vertical="center"/>
    </xf>
    <xf numFmtId="222" fontId="36" fillId="0" borderId="0" xfId="9332" applyNumberFormat="1" applyFont="1" applyFill="1" applyBorder="1" applyAlignment="1">
      <alignment horizontal="center" vertical="center"/>
    </xf>
    <xf numFmtId="222" fontId="36" fillId="0" borderId="4" xfId="9332" applyNumberFormat="1" applyFont="1" applyFill="1" applyBorder="1" applyAlignment="1">
      <alignment horizontal="center" vertical="center"/>
    </xf>
    <xf numFmtId="222" fontId="36" fillId="0" borderId="5" xfId="9332" applyNumberFormat="1" applyFont="1" applyFill="1" applyBorder="1" applyAlignment="1">
      <alignment horizontal="center" vertical="center"/>
    </xf>
    <xf numFmtId="0" fontId="213" fillId="122" borderId="1" xfId="0" applyFont="1" applyFill="1" applyBorder="1"/>
    <xf numFmtId="0" fontId="35" fillId="5" borderId="3" xfId="0" applyFont="1" applyFill="1" applyBorder="1" applyAlignment="1">
      <alignment horizontal="left" vertical="center" indent="1"/>
    </xf>
    <xf numFmtId="0" fontId="35" fillId="5" borderId="1" xfId="0" applyFont="1" applyFill="1" applyBorder="1" applyAlignment="1">
      <alignment horizontal="left" vertical="center" indent="1"/>
    </xf>
    <xf numFmtId="0" fontId="239" fillId="5" borderId="0" xfId="0" applyFont="1" applyFill="1"/>
    <xf numFmtId="0" fontId="217" fillId="0" borderId="4" xfId="47697" applyFont="1" applyBorder="1" applyAlignment="1">
      <alignment wrapText="1"/>
    </xf>
    <xf numFmtId="172" fontId="35" fillId="5" borderId="4" xfId="53510" applyNumberFormat="1" applyFont="1" applyFill="1" applyBorder="1"/>
    <xf numFmtId="172" fontId="35" fillId="5" borderId="5" xfId="53510" applyNumberFormat="1" applyFont="1" applyFill="1" applyBorder="1"/>
    <xf numFmtId="14" fontId="218" fillId="3" borderId="4" xfId="37" applyNumberFormat="1" applyFont="1" applyFill="1" applyBorder="1" applyAlignment="1">
      <alignment horizontal="center" vertical="center"/>
    </xf>
    <xf numFmtId="14" fontId="218" fillId="3" borderId="5" xfId="37" applyNumberFormat="1" applyFont="1" applyFill="1" applyBorder="1" applyAlignment="1">
      <alignment horizontal="center" vertical="center"/>
    </xf>
    <xf numFmtId="172" fontId="215" fillId="5" borderId="5" xfId="53510" applyNumberFormat="1" applyFont="1" applyFill="1" applyBorder="1" applyAlignment="1">
      <alignment horizontal="center" vertical="center" wrapText="1"/>
    </xf>
    <xf numFmtId="172" fontId="220" fillId="5" borderId="5" xfId="53510" applyNumberFormat="1" applyFont="1" applyFill="1" applyBorder="1" applyAlignment="1">
      <alignment horizontal="center" vertical="center" wrapText="1"/>
    </xf>
    <xf numFmtId="224" fontId="220" fillId="5" borderId="2" xfId="7828" applyNumberFormat="1" applyFont="1" applyFill="1" applyBorder="1" applyAlignment="1">
      <alignment horizontal="center" vertical="center" wrapText="1"/>
    </xf>
    <xf numFmtId="172" fontId="215" fillId="5" borderId="0" xfId="53510" applyNumberFormat="1" applyFont="1" applyFill="1" applyBorder="1" applyAlignment="1">
      <alignment horizontal="center" vertical="center" wrapText="1"/>
    </xf>
    <xf numFmtId="172" fontId="220" fillId="5" borderId="0" xfId="53510" applyNumberFormat="1" applyFont="1" applyFill="1" applyBorder="1" applyAlignment="1">
      <alignment horizontal="center" vertical="center" wrapText="1"/>
    </xf>
    <xf numFmtId="172" fontId="220" fillId="5" borderId="2" xfId="53510" applyNumberFormat="1" applyFont="1" applyFill="1" applyBorder="1" applyAlignment="1">
      <alignment horizontal="center" vertical="center" wrapText="1"/>
    </xf>
    <xf numFmtId="224" fontId="220" fillId="5" borderId="5" xfId="7828" applyNumberFormat="1" applyFont="1" applyFill="1" applyBorder="1" applyAlignment="1">
      <alignment horizontal="center" vertical="center" wrapText="1"/>
    </xf>
    <xf numFmtId="0" fontId="36" fillId="5" borderId="0" xfId="31" applyFont="1" applyFill="1" applyAlignment="1">
      <alignment vertical="top" wrapText="1"/>
    </xf>
    <xf numFmtId="0" fontId="36" fillId="0" borderId="0" xfId="0" applyFont="1" applyAlignment="1">
      <alignment horizontal="left" vertical="top" wrapText="1"/>
    </xf>
    <xf numFmtId="0" fontId="35" fillId="2" borderId="2" xfId="0" applyFont="1" applyFill="1" applyBorder="1"/>
    <xf numFmtId="17" fontId="34" fillId="3" borderId="0" xfId="0" applyNumberFormat="1" applyFont="1" applyFill="1" applyAlignment="1">
      <alignment horizontal="center" vertical="center"/>
    </xf>
    <xf numFmtId="14" fontId="34" fillId="4" borderId="4" xfId="0" applyNumberFormat="1" applyFont="1" applyFill="1" applyBorder="1" applyAlignment="1">
      <alignment horizontal="center" vertical="center"/>
    </xf>
    <xf numFmtId="14" fontId="34" fillId="4" borderId="5" xfId="0" applyNumberFormat="1" applyFont="1" applyFill="1" applyBorder="1" applyAlignment="1">
      <alignment horizontal="center" vertical="center"/>
    </xf>
    <xf numFmtId="172" fontId="35" fillId="2" borderId="4" xfId="53510" applyNumberFormat="1" applyFont="1" applyFill="1" applyBorder="1" applyAlignment="1">
      <alignment horizontal="center"/>
    </xf>
    <xf numFmtId="172" fontId="35" fillId="2" borderId="5" xfId="53510" applyNumberFormat="1" applyFont="1" applyFill="1" applyBorder="1" applyAlignment="1">
      <alignment horizontal="center"/>
    </xf>
    <xf numFmtId="172" fontId="35" fillId="5" borderId="4" xfId="53510" applyNumberFormat="1" applyFont="1" applyFill="1" applyBorder="1" applyAlignment="1">
      <alignment horizontal="center" vertical="center"/>
    </xf>
    <xf numFmtId="172" fontId="35" fillId="5" borderId="5" xfId="53510" applyNumberFormat="1" applyFont="1" applyFill="1" applyBorder="1" applyAlignment="1">
      <alignment horizontal="center" vertical="center"/>
    </xf>
    <xf numFmtId="172" fontId="36" fillId="5" borderId="4" xfId="53510" applyNumberFormat="1" applyFont="1" applyFill="1" applyBorder="1" applyAlignment="1">
      <alignment horizontal="center" vertical="center"/>
    </xf>
    <xf numFmtId="172" fontId="36" fillId="5" borderId="5" xfId="53510" applyNumberFormat="1" applyFont="1" applyFill="1" applyBorder="1" applyAlignment="1">
      <alignment horizontal="center" vertical="center"/>
    </xf>
    <xf numFmtId="0" fontId="34" fillId="3" borderId="4" xfId="0" applyFont="1" applyFill="1" applyBorder="1" applyAlignment="1">
      <alignment horizontal="center" vertical="center"/>
    </xf>
    <xf numFmtId="172" fontId="35" fillId="5" borderId="4" xfId="53510" applyNumberFormat="1" applyFont="1" applyFill="1" applyBorder="1" applyAlignment="1">
      <alignment horizontal="center" vertical="center" wrapText="1"/>
    </xf>
    <xf numFmtId="172" fontId="36" fillId="5" borderId="4" xfId="53510" applyNumberFormat="1" applyFont="1" applyFill="1" applyBorder="1" applyAlignment="1">
      <alignment horizontal="center" vertical="center" wrapText="1"/>
    </xf>
    <xf numFmtId="172" fontId="35" fillId="5" borderId="0" xfId="53510" applyNumberFormat="1" applyFont="1" applyFill="1" applyBorder="1" applyAlignment="1">
      <alignment horizontal="center" vertical="center" wrapText="1"/>
    </xf>
    <xf numFmtId="172" fontId="36" fillId="5" borderId="0" xfId="53510" applyNumberFormat="1" applyFont="1" applyFill="1" applyBorder="1" applyAlignment="1">
      <alignment horizontal="center" vertical="center" wrapText="1"/>
    </xf>
    <xf numFmtId="172" fontId="35" fillId="5" borderId="5" xfId="53510" applyNumberFormat="1" applyFont="1" applyFill="1" applyBorder="1" applyAlignment="1">
      <alignment horizontal="center" vertical="center" wrapText="1"/>
    </xf>
    <xf numFmtId="172" fontId="36" fillId="5" borderId="5" xfId="53510" applyNumberFormat="1" applyFont="1" applyFill="1" applyBorder="1" applyAlignment="1">
      <alignment horizontal="center" vertical="center" wrapText="1"/>
    </xf>
    <xf numFmtId="172" fontId="36" fillId="5" borderId="2" xfId="53510" applyNumberFormat="1" applyFont="1" applyFill="1" applyBorder="1" applyAlignment="1">
      <alignment horizontal="center" vertical="center" wrapText="1"/>
    </xf>
    <xf numFmtId="172" fontId="36" fillId="2" borderId="0" xfId="0" applyNumberFormat="1" applyFont="1" applyFill="1" applyAlignment="1">
      <alignment horizontal="center" vertical="center"/>
    </xf>
    <xf numFmtId="10" fontId="35" fillId="5" borderId="5" xfId="32495" applyNumberFormat="1" applyFont="1" applyFill="1" applyBorder="1" applyAlignment="1">
      <alignment horizontal="center"/>
    </xf>
    <xf numFmtId="0" fontId="35" fillId="0" borderId="8" xfId="0" applyFont="1" applyBorder="1" applyAlignment="1">
      <alignment vertical="center"/>
    </xf>
    <xf numFmtId="172" fontId="35" fillId="6" borderId="5" xfId="48867" applyNumberFormat="1" applyFont="1" applyFill="1" applyBorder="1" applyAlignment="1">
      <alignment horizontal="center"/>
    </xf>
    <xf numFmtId="172" fontId="36" fillId="6" borderId="5" xfId="48867" applyNumberFormat="1" applyFont="1" applyFill="1" applyBorder="1" applyAlignment="1">
      <alignment horizontal="center"/>
    </xf>
    <xf numFmtId="10" fontId="36" fillId="0" borderId="4" xfId="53510" applyNumberFormat="1" applyFont="1" applyFill="1" applyBorder="1" applyAlignment="1">
      <alignment horizontal="center" vertical="center"/>
    </xf>
    <xf numFmtId="10" fontId="36" fillId="0" borderId="0" xfId="53510" applyNumberFormat="1" applyFont="1" applyFill="1" applyBorder="1" applyAlignment="1">
      <alignment horizontal="center" vertical="center"/>
    </xf>
    <xf numFmtId="10" fontId="36" fillId="0" borderId="2" xfId="53510" applyNumberFormat="1" applyFont="1" applyFill="1" applyBorder="1" applyAlignment="1">
      <alignment horizontal="center" vertical="center"/>
    </xf>
    <xf numFmtId="0" fontId="35" fillId="0" borderId="0" xfId="0" applyFont="1" applyAlignment="1">
      <alignment horizontal="left" vertical="top" wrapText="1"/>
    </xf>
    <xf numFmtId="0" fontId="35" fillId="5" borderId="0" xfId="31" applyFont="1" applyFill="1" applyAlignment="1">
      <alignment horizontal="left" wrapText="1"/>
    </xf>
    <xf numFmtId="0" fontId="37" fillId="0" borderId="3" xfId="0" applyFont="1" applyBorder="1"/>
    <xf numFmtId="0" fontId="217" fillId="0" borderId="3" xfId="0" applyFont="1" applyBorder="1"/>
    <xf numFmtId="0" fontId="217" fillId="0" borderId="6" xfId="0" applyFont="1" applyBorder="1"/>
    <xf numFmtId="181" fontId="223" fillId="3" borderId="4" xfId="26" quotePrefix="1" applyNumberFormat="1" applyFont="1" applyFill="1" applyBorder="1" applyAlignment="1">
      <alignment vertical="center"/>
    </xf>
    <xf numFmtId="0" fontId="35" fillId="0" borderId="4" xfId="26" applyFont="1" applyBorder="1"/>
    <xf numFmtId="0" fontId="36" fillId="0" borderId="1" xfId="26" applyFont="1" applyBorder="1" applyAlignment="1">
      <alignment vertical="center"/>
    </xf>
    <xf numFmtId="181" fontId="223" fillId="3" borderId="3" xfId="26" quotePrefix="1" applyNumberFormat="1" applyFont="1" applyFill="1" applyBorder="1" applyAlignment="1">
      <alignment vertical="center"/>
    </xf>
    <xf numFmtId="0" fontId="223" fillId="3" borderId="0" xfId="26" applyFont="1" applyFill="1" applyAlignment="1">
      <alignment horizontal="center" vertical="center"/>
    </xf>
    <xf numFmtId="0" fontId="226" fillId="5" borderId="0" xfId="1" applyFont="1" applyFill="1"/>
    <xf numFmtId="0" fontId="237" fillId="0" borderId="0" xfId="1" applyFont="1"/>
    <xf numFmtId="0" fontId="223" fillId="3" borderId="0" xfId="53515" applyFont="1" applyFill="1" applyAlignment="1">
      <alignment horizontal="center" vertical="center"/>
    </xf>
    <xf numFmtId="0" fontId="223" fillId="3" borderId="5" xfId="53515" applyFont="1" applyFill="1" applyBorder="1" applyAlignment="1">
      <alignment horizontal="center" vertical="center"/>
    </xf>
    <xf numFmtId="0" fontId="37" fillId="3" borderId="1" xfId="53515" applyFont="1" applyFill="1" applyBorder="1"/>
    <xf numFmtId="224" fontId="35" fillId="5" borderId="0" xfId="53513" applyNumberFormat="1" applyFont="1" applyFill="1" applyAlignment="1">
      <alignment horizontal="center" vertical="center" wrapText="1"/>
    </xf>
    <xf numFmtId="172" fontId="35" fillId="5" borderId="4" xfId="48907" applyNumberFormat="1" applyFont="1" applyFill="1" applyBorder="1" applyAlignment="1">
      <alignment horizontal="center" vertical="center" wrapText="1"/>
    </xf>
    <xf numFmtId="172" fontId="35" fillId="5" borderId="5" xfId="48907" applyNumberFormat="1" applyFont="1" applyFill="1" applyBorder="1" applyAlignment="1">
      <alignment horizontal="center" vertical="center" wrapText="1"/>
    </xf>
    <xf numFmtId="0" fontId="37" fillId="5" borderId="4" xfId="53513" applyNumberFormat="1" applyFont="1" applyFill="1" applyBorder="1" applyAlignment="1">
      <alignment horizontal="left" vertical="center" indent="1"/>
    </xf>
    <xf numFmtId="172" fontId="35" fillId="6" borderId="0" xfId="15" applyNumberFormat="1" applyFont="1" applyFill="1" applyAlignment="1">
      <alignment horizontal="center"/>
    </xf>
    <xf numFmtId="224" fontId="37" fillId="5" borderId="4" xfId="53513" applyNumberFormat="1" applyFont="1" applyFill="1" applyBorder="1" applyAlignment="1">
      <alignment horizontal="center" vertical="center" wrapText="1"/>
    </xf>
    <xf numFmtId="224" fontId="37" fillId="5" borderId="0" xfId="53513" applyNumberFormat="1" applyFont="1" applyFill="1" applyAlignment="1">
      <alignment horizontal="center" vertical="center" wrapText="1"/>
    </xf>
    <xf numFmtId="224" fontId="37" fillId="5" borderId="5" xfId="53513" applyNumberFormat="1" applyFont="1" applyFill="1" applyBorder="1" applyAlignment="1">
      <alignment horizontal="center" vertical="center" wrapText="1"/>
    </xf>
    <xf numFmtId="224" fontId="217" fillId="5" borderId="4" xfId="53513" applyNumberFormat="1" applyFont="1" applyFill="1" applyBorder="1" applyAlignment="1">
      <alignment horizontal="center" vertical="center" wrapText="1"/>
    </xf>
    <xf numFmtId="224" fontId="217" fillId="5" borderId="0" xfId="53513" applyNumberFormat="1" applyFont="1" applyFill="1" applyAlignment="1">
      <alignment horizontal="center" vertical="center" wrapText="1"/>
    </xf>
    <xf numFmtId="224" fontId="217" fillId="5" borderId="5" xfId="53513" applyNumberFormat="1" applyFont="1" applyFill="1" applyBorder="1" applyAlignment="1">
      <alignment horizontal="center" vertical="center" wrapText="1"/>
    </xf>
    <xf numFmtId="0" fontId="35" fillId="0" borderId="4" xfId="0" applyFont="1" applyBorder="1" applyAlignment="1">
      <alignment horizontal="left" wrapText="1" indent="1"/>
    </xf>
    <xf numFmtId="0" fontId="36" fillId="0" borderId="4" xfId="0" applyFont="1" applyBorder="1" applyAlignment="1">
      <alignment horizontal="left"/>
    </xf>
    <xf numFmtId="43" fontId="37" fillId="0" borderId="0" xfId="53506" applyFont="1"/>
    <xf numFmtId="0" fontId="240" fillId="5" borderId="0" xfId="31" applyFont="1" applyFill="1" applyAlignment="1">
      <alignment wrapText="1"/>
    </xf>
    <xf numFmtId="224" fontId="35" fillId="5" borderId="0" xfId="7828" applyNumberFormat="1" applyFont="1" applyFill="1" applyAlignment="1">
      <alignment horizontal="center" vertical="center" wrapText="1"/>
    </xf>
    <xf numFmtId="0" fontId="236" fillId="5" borderId="0" xfId="53512" applyFont="1" applyFill="1"/>
    <xf numFmtId="172" fontId="36" fillId="5" borderId="4" xfId="48907" applyNumberFormat="1" applyFont="1" applyFill="1" applyBorder="1" applyAlignment="1">
      <alignment horizontal="center" vertical="center" wrapText="1"/>
    </xf>
    <xf numFmtId="172" fontId="36" fillId="5" borderId="5" xfId="48907" applyNumberFormat="1" applyFont="1" applyFill="1" applyBorder="1" applyAlignment="1">
      <alignment horizontal="center" vertical="center" wrapText="1"/>
    </xf>
    <xf numFmtId="0" fontId="35" fillId="0" borderId="0" xfId="32" applyFont="1" applyAlignment="1">
      <alignment wrapText="1"/>
    </xf>
    <xf numFmtId="0" fontId="35" fillId="0" borderId="0" xfId="32" applyFont="1" applyAlignment="1">
      <alignment vertical="center" wrapText="1"/>
    </xf>
    <xf numFmtId="0" fontId="37" fillId="5" borderId="0" xfId="53512" applyFont="1" applyFill="1"/>
    <xf numFmtId="224" fontId="35" fillId="5" borderId="3" xfId="53513" applyNumberFormat="1" applyFont="1" applyFill="1" applyBorder="1" applyAlignment="1">
      <alignment horizontal="left" vertical="center" wrapText="1"/>
    </xf>
    <xf numFmtId="0" fontId="237" fillId="0" borderId="0" xfId="1" applyFont="1" applyFill="1" applyBorder="1"/>
    <xf numFmtId="172" fontId="35" fillId="0" borderId="62" xfId="53510" applyNumberFormat="1" applyFont="1" applyBorder="1" applyAlignment="1">
      <alignment horizontal="center"/>
    </xf>
    <xf numFmtId="172" fontId="35" fillId="0" borderId="63" xfId="53510" applyNumberFormat="1" applyFont="1" applyBorder="1" applyAlignment="1">
      <alignment horizontal="center"/>
    </xf>
    <xf numFmtId="172" fontId="36" fillId="0" borderId="5" xfId="53510" applyNumberFormat="1" applyFont="1" applyFill="1" applyBorder="1" applyAlignment="1">
      <alignment horizontal="center" vertical="center"/>
    </xf>
    <xf numFmtId="0" fontId="35" fillId="3" borderId="62" xfId="31" applyFont="1" applyFill="1" applyBorder="1" applyAlignment="1">
      <alignment horizontal="centerContinuous"/>
    </xf>
    <xf numFmtId="0" fontId="36" fillId="6" borderId="62" xfId="31" applyFont="1" applyFill="1" applyBorder="1"/>
    <xf numFmtId="179" fontId="34" fillId="3" borderId="0" xfId="32" applyNumberFormat="1" applyFont="1" applyFill="1" applyAlignment="1">
      <alignment horizontal="center"/>
    </xf>
    <xf numFmtId="0" fontId="35" fillId="6" borderId="62" xfId="31" applyFont="1" applyFill="1" applyBorder="1" applyAlignment="1">
      <alignment horizontal="center"/>
    </xf>
    <xf numFmtId="0" fontId="35" fillId="6" borderId="64" xfId="31" applyFont="1" applyFill="1" applyBorder="1" applyAlignment="1">
      <alignment horizontal="center"/>
    </xf>
    <xf numFmtId="0" fontId="35" fillId="6" borderId="63" xfId="31" applyFont="1" applyFill="1" applyBorder="1" applyAlignment="1">
      <alignment horizontal="center"/>
    </xf>
    <xf numFmtId="0" fontId="206" fillId="0" borderId="0" xfId="0" applyFont="1" applyAlignment="1">
      <alignment vertical="center" wrapText="1"/>
    </xf>
    <xf numFmtId="0" fontId="208" fillId="0" borderId="0" xfId="0" applyFont="1" applyAlignment="1">
      <alignment vertical="center"/>
    </xf>
    <xf numFmtId="0" fontId="34" fillId="3" borderId="62" xfId="0" applyFont="1" applyFill="1" applyBorder="1" applyAlignment="1">
      <alignment vertical="top"/>
    </xf>
    <xf numFmtId="0" fontId="36" fillId="0" borderId="0" xfId="0" applyFont="1" applyAlignment="1">
      <alignment vertical="center"/>
    </xf>
    <xf numFmtId="0" fontId="35" fillId="0" borderId="64" xfId="0" applyFont="1" applyBorder="1" applyAlignment="1">
      <alignment horizontal="center" vertical="center"/>
    </xf>
    <xf numFmtId="0" fontId="36" fillId="3" borderId="62" xfId="0" applyFont="1" applyFill="1" applyBorder="1" applyAlignment="1">
      <alignment horizontal="center"/>
    </xf>
    <xf numFmtId="0" fontId="36" fillId="3" borderId="64" xfId="0" applyFont="1" applyFill="1" applyBorder="1" applyAlignment="1">
      <alignment horizontal="center"/>
    </xf>
    <xf numFmtId="0" fontId="36" fillId="3" borderId="63" xfId="0" applyFont="1" applyFill="1" applyBorder="1" applyAlignment="1">
      <alignment horizontal="center"/>
    </xf>
    <xf numFmtId="14" fontId="34" fillId="3" borderId="0" xfId="37" applyNumberFormat="1" applyFont="1" applyFill="1" applyAlignment="1">
      <alignment horizontal="center" vertical="center"/>
    </xf>
    <xf numFmtId="0" fontId="36" fillId="6" borderId="62" xfId="0" applyFont="1" applyFill="1" applyBorder="1" applyAlignment="1">
      <alignment horizontal="left"/>
    </xf>
    <xf numFmtId="0" fontId="35" fillId="6" borderId="64" xfId="0" applyFont="1" applyFill="1" applyBorder="1"/>
    <xf numFmtId="0" fontId="35" fillId="6" borderId="63" xfId="0" applyFont="1" applyFill="1" applyBorder="1"/>
    <xf numFmtId="0" fontId="35" fillId="0" borderId="62" xfId="0" applyFont="1" applyBorder="1" applyAlignment="1">
      <alignment horizontal="center" vertical="center"/>
    </xf>
    <xf numFmtId="172" fontId="35" fillId="6" borderId="62" xfId="53510" applyNumberFormat="1" applyFont="1" applyFill="1" applyBorder="1" applyAlignment="1">
      <alignment horizontal="center" vertical="center"/>
    </xf>
    <xf numFmtId="172" fontId="35" fillId="6" borderId="63" xfId="53510" applyNumberFormat="1" applyFont="1" applyFill="1" applyBorder="1" applyAlignment="1">
      <alignment horizontal="center" vertical="center"/>
    </xf>
    <xf numFmtId="0" fontId="35" fillId="6" borderId="0" xfId="0" applyFont="1" applyFill="1" applyAlignment="1">
      <alignment vertical="center"/>
    </xf>
    <xf numFmtId="0" fontId="36" fillId="6" borderId="0" xfId="0" applyFont="1" applyFill="1"/>
    <xf numFmtId="0" fontId="36" fillId="6" borderId="0" xfId="0" applyFont="1" applyFill="1" applyAlignment="1">
      <alignment horizontal="left"/>
    </xf>
    <xf numFmtId="0" fontId="36" fillId="0" borderId="0" xfId="0" applyFont="1" applyAlignment="1">
      <alignment horizontal="left"/>
    </xf>
    <xf numFmtId="172" fontId="35" fillId="5" borderId="62" xfId="53510" applyNumberFormat="1" applyFont="1" applyFill="1" applyBorder="1" applyAlignment="1">
      <alignment horizontal="center" vertical="center" wrapText="1"/>
    </xf>
    <xf numFmtId="172" fontId="35" fillId="5" borderId="63" xfId="53510" applyNumberFormat="1" applyFont="1" applyFill="1" applyBorder="1" applyAlignment="1">
      <alignment horizontal="center" vertical="center" wrapText="1"/>
    </xf>
    <xf numFmtId="1" fontId="241" fillId="4" borderId="4" xfId="53506" quotePrefix="1" applyNumberFormat="1" applyFont="1" applyFill="1" applyBorder="1" applyAlignment="1">
      <alignment horizontal="center" vertical="center"/>
    </xf>
    <xf numFmtId="1" fontId="241" fillId="4" borderId="0" xfId="53506" quotePrefix="1" applyNumberFormat="1" applyFont="1" applyFill="1" applyBorder="1" applyAlignment="1">
      <alignment horizontal="center" vertical="center"/>
    </xf>
    <xf numFmtId="0" fontId="241" fillId="4" borderId="4" xfId="26" applyFont="1" applyFill="1" applyBorder="1" applyAlignment="1">
      <alignment horizontal="center" vertical="center"/>
    </xf>
    <xf numFmtId="0" fontId="241" fillId="4" borderId="5" xfId="26" applyFont="1" applyFill="1" applyBorder="1" applyAlignment="1">
      <alignment horizontal="center" vertical="center"/>
    </xf>
    <xf numFmtId="222" fontId="242" fillId="0" borderId="8" xfId="9332" applyNumberFormat="1" applyFont="1" applyFill="1" applyBorder="1" applyAlignment="1">
      <alignment horizontal="center" vertical="center"/>
    </xf>
    <xf numFmtId="222" fontId="242" fillId="0" borderId="7" xfId="9332" applyNumberFormat="1" applyFont="1" applyFill="1" applyBorder="1" applyAlignment="1">
      <alignment horizontal="center" vertical="center"/>
    </xf>
    <xf numFmtId="222" fontId="242" fillId="0" borderId="9" xfId="9332" applyNumberFormat="1" applyFont="1" applyFill="1" applyBorder="1" applyAlignment="1">
      <alignment horizontal="center" vertical="center"/>
    </xf>
    <xf numFmtId="172" fontId="242" fillId="0" borderId="61" xfId="27" applyNumberFormat="1" applyFont="1" applyFill="1" applyBorder="1" applyAlignment="1">
      <alignment horizontal="center" vertical="center"/>
    </xf>
    <xf numFmtId="172" fontId="242" fillId="0" borderId="63" xfId="27" applyNumberFormat="1" applyFont="1" applyFill="1" applyBorder="1" applyAlignment="1">
      <alignment horizontal="center" vertical="center"/>
    </xf>
    <xf numFmtId="222" fontId="243" fillId="0" borderId="62" xfId="9332" applyNumberFormat="1" applyFont="1" applyFill="1" applyBorder="1" applyAlignment="1">
      <alignment horizontal="center" vertical="center"/>
    </xf>
    <xf numFmtId="222" fontId="243" fillId="0" borderId="64" xfId="9332" applyNumberFormat="1" applyFont="1" applyFill="1" applyBorder="1" applyAlignment="1">
      <alignment horizontal="center" vertical="center"/>
    </xf>
    <xf numFmtId="222" fontId="243" fillId="0" borderId="63" xfId="9332" applyNumberFormat="1" applyFont="1" applyFill="1" applyBorder="1" applyAlignment="1">
      <alignment horizontal="center" vertical="center"/>
    </xf>
    <xf numFmtId="172" fontId="243" fillId="0" borderId="62" xfId="27" applyNumberFormat="1" applyFont="1" applyFill="1" applyBorder="1" applyAlignment="1">
      <alignment horizontal="center" vertical="center"/>
    </xf>
    <xf numFmtId="172" fontId="243" fillId="0" borderId="63" xfId="27" applyNumberFormat="1" applyFont="1" applyFill="1" applyBorder="1" applyAlignment="1">
      <alignment horizontal="center" vertical="center"/>
    </xf>
    <xf numFmtId="172" fontId="243" fillId="0" borderId="62" xfId="53510" applyNumberFormat="1" applyFont="1" applyFill="1" applyBorder="1" applyAlignment="1">
      <alignment horizontal="center" vertical="center"/>
    </xf>
    <xf numFmtId="172" fontId="243" fillId="0" borderId="63" xfId="53510" applyNumberFormat="1" applyFont="1" applyFill="1" applyBorder="1" applyAlignment="1">
      <alignment horizontal="center" vertical="center"/>
    </xf>
    <xf numFmtId="222" fontId="243" fillId="0" borderId="4" xfId="9332" applyNumberFormat="1" applyFont="1" applyFill="1" applyBorder="1" applyAlignment="1">
      <alignment horizontal="center" vertical="center"/>
    </xf>
    <xf numFmtId="222" fontId="243" fillId="0" borderId="0" xfId="9332" applyNumberFormat="1" applyFont="1" applyFill="1" applyBorder="1" applyAlignment="1">
      <alignment horizontal="center" vertical="center"/>
    </xf>
    <xf numFmtId="172" fontId="243" fillId="0" borderId="4" xfId="53510" applyNumberFormat="1" applyFont="1" applyFill="1" applyBorder="1" applyAlignment="1">
      <alignment horizontal="center" vertical="center"/>
    </xf>
    <xf numFmtId="172" fontId="243" fillId="0" borderId="5" xfId="53510" applyNumberFormat="1" applyFont="1" applyFill="1" applyBorder="1" applyAlignment="1">
      <alignment horizontal="center" vertical="center"/>
    </xf>
    <xf numFmtId="172" fontId="242" fillId="0" borderId="62" xfId="27" applyNumberFormat="1" applyFont="1" applyFill="1" applyBorder="1" applyAlignment="1">
      <alignment horizontal="center" vertical="center"/>
    </xf>
    <xf numFmtId="172" fontId="242" fillId="0" borderId="64" xfId="27" applyNumberFormat="1" applyFont="1" applyFill="1" applyBorder="1" applyAlignment="1">
      <alignment horizontal="center" vertical="center"/>
    </xf>
    <xf numFmtId="172" fontId="242" fillId="0" borderId="4" xfId="27" applyNumberFormat="1" applyFont="1" applyFill="1" applyBorder="1" applyAlignment="1">
      <alignment horizontal="center" vertical="center"/>
    </xf>
    <xf numFmtId="172" fontId="242" fillId="0" borderId="0" xfId="27" applyNumberFormat="1" applyFont="1" applyFill="1" applyBorder="1" applyAlignment="1">
      <alignment horizontal="center" vertical="center"/>
    </xf>
    <xf numFmtId="0" fontId="217" fillId="0" borderId="1" xfId="0" applyFont="1" applyBorder="1"/>
    <xf numFmtId="0" fontId="37" fillId="0" borderId="4" xfId="0" applyFont="1" applyBorder="1"/>
    <xf numFmtId="0" fontId="37" fillId="0" borderId="62" xfId="0" applyFont="1" applyBorder="1"/>
    <xf numFmtId="0" fontId="37" fillId="0" borderId="64" xfId="0" applyFont="1" applyBorder="1"/>
    <xf numFmtId="0" fontId="37" fillId="0" borderId="63" xfId="0" applyFont="1" applyBorder="1"/>
    <xf numFmtId="172" fontId="35" fillId="5" borderId="62" xfId="53510" applyNumberFormat="1" applyFont="1" applyFill="1" applyBorder="1"/>
    <xf numFmtId="172" fontId="35" fillId="5" borderId="63" xfId="53510" applyNumberFormat="1" applyFont="1" applyFill="1" applyBorder="1"/>
    <xf numFmtId="0" fontId="35" fillId="0" borderId="5" xfId="0" applyFont="1" applyBorder="1" applyAlignment="1">
      <alignment horizontal="left" vertical="center" wrapText="1"/>
    </xf>
    <xf numFmtId="174" fontId="35" fillId="5" borderId="62" xfId="53513" applyNumberFormat="1" applyFont="1" applyFill="1" applyBorder="1" applyAlignment="1">
      <alignment vertical="center"/>
    </xf>
    <xf numFmtId="174" fontId="35" fillId="5" borderId="63" xfId="53513" applyNumberFormat="1" applyFont="1" applyFill="1" applyBorder="1" applyAlignment="1">
      <alignment vertical="center"/>
    </xf>
    <xf numFmtId="3" fontId="35" fillId="0" borderId="62" xfId="0" applyNumberFormat="1" applyFont="1" applyBorder="1" applyAlignment="1">
      <alignment horizontal="center" vertical="center"/>
    </xf>
    <xf numFmtId="172" fontId="37" fillId="0" borderId="4" xfId="53510" applyNumberFormat="1" applyFont="1" applyBorder="1" applyAlignment="1">
      <alignment horizontal="center" vertical="center"/>
    </xf>
    <xf numFmtId="172" fontId="37" fillId="0" borderId="5" xfId="53510" applyNumberFormat="1" applyFont="1" applyBorder="1" applyAlignment="1">
      <alignment horizontal="center" vertical="center"/>
    </xf>
    <xf numFmtId="172" fontId="217" fillId="0" borderId="4" xfId="53510" applyNumberFormat="1" applyFont="1" applyBorder="1" applyAlignment="1">
      <alignment horizontal="center" vertical="center"/>
    </xf>
    <xf numFmtId="172" fontId="217" fillId="0" borderId="5" xfId="53510" applyNumberFormat="1" applyFont="1" applyBorder="1" applyAlignment="1">
      <alignment horizontal="center" vertical="center"/>
    </xf>
    <xf numFmtId="3" fontId="35" fillId="0" borderId="64" xfId="0" applyNumberFormat="1" applyFont="1" applyBorder="1" applyAlignment="1">
      <alignment horizontal="center" vertical="center"/>
    </xf>
    <xf numFmtId="0" fontId="36" fillId="0" borderId="6" xfId="28" applyFont="1" applyBorder="1" applyAlignment="1">
      <alignment wrapText="1"/>
    </xf>
    <xf numFmtId="0" fontId="34" fillId="3" borderId="62" xfId="53493" applyFont="1" applyFill="1" applyBorder="1" applyAlignment="1">
      <alignment vertical="top"/>
    </xf>
    <xf numFmtId="0" fontId="35" fillId="5" borderId="62" xfId="53493" applyFont="1" applyFill="1" applyBorder="1"/>
    <xf numFmtId="3" fontId="35" fillId="0" borderId="64" xfId="53493" applyNumberFormat="1" applyFont="1" applyBorder="1" applyAlignment="1">
      <alignment horizontal="center"/>
    </xf>
    <xf numFmtId="3" fontId="36" fillId="0" borderId="8" xfId="53493" applyNumberFormat="1" applyFont="1" applyBorder="1" applyAlignment="1">
      <alignment horizontal="center" vertical="center"/>
    </xf>
    <xf numFmtId="3" fontId="36" fillId="0" borderId="7" xfId="53493" applyNumberFormat="1" applyFont="1" applyBorder="1" applyAlignment="1">
      <alignment horizontal="center" vertical="center"/>
    </xf>
    <xf numFmtId="0" fontId="35" fillId="5" borderId="3" xfId="28" applyFont="1" applyFill="1" applyBorder="1" applyAlignment="1">
      <alignment vertical="center" wrapText="1"/>
    </xf>
    <xf numFmtId="0" fontId="36" fillId="5" borderId="1" xfId="28" applyFont="1" applyFill="1" applyBorder="1" applyAlignment="1">
      <alignment vertical="center" wrapText="1"/>
    </xf>
    <xf numFmtId="172" fontId="242" fillId="0" borderId="5" xfId="27" applyNumberFormat="1" applyFont="1" applyFill="1" applyBorder="1" applyAlignment="1">
      <alignment horizontal="center" vertical="center"/>
    </xf>
    <xf numFmtId="228" fontId="35" fillId="5" borderId="4" xfId="0" applyNumberFormat="1" applyFont="1" applyFill="1" applyBorder="1" applyAlignment="1">
      <alignment horizontal="center" vertical="center"/>
    </xf>
    <xf numFmtId="49" fontId="34" fillId="3" borderId="1" xfId="53493" applyNumberFormat="1" applyFont="1" applyFill="1" applyBorder="1" applyAlignment="1">
      <alignment horizontal="center" vertical="center"/>
    </xf>
    <xf numFmtId="43" fontId="35" fillId="0" borderId="4" xfId="53506" applyFont="1" applyBorder="1" applyAlignment="1">
      <alignment horizontal="center" vertical="center" wrapText="1"/>
    </xf>
    <xf numFmtId="171" fontId="35" fillId="0" borderId="5" xfId="20" applyNumberFormat="1" applyFont="1" applyBorder="1" applyAlignment="1">
      <alignment horizontal="center" vertical="center" wrapText="1"/>
    </xf>
    <xf numFmtId="43" fontId="36" fillId="0" borderId="8" xfId="53506" applyFont="1" applyBorder="1" applyAlignment="1">
      <alignment horizontal="center" vertical="center" wrapText="1"/>
    </xf>
    <xf numFmtId="171" fontId="36" fillId="0" borderId="9" xfId="20" applyNumberFormat="1" applyFont="1" applyBorder="1" applyAlignment="1">
      <alignment horizontal="center" vertical="center" wrapText="1"/>
    </xf>
    <xf numFmtId="49" fontId="34" fillId="3" borderId="2" xfId="0" applyNumberFormat="1" applyFont="1" applyFill="1" applyBorder="1" applyAlignment="1">
      <alignment horizontal="center" vertical="center"/>
    </xf>
    <xf numFmtId="0" fontId="35" fillId="0" borderId="62" xfId="0" applyFont="1" applyBorder="1"/>
    <xf numFmtId="0" fontId="35" fillId="0" borderId="64" xfId="0" applyFont="1" applyBorder="1"/>
    <xf numFmtId="0" fontId="36" fillId="5" borderId="0" xfId="0" applyFont="1" applyFill="1"/>
    <xf numFmtId="0" fontId="35" fillId="5" borderId="0" xfId="0" applyFont="1" applyFill="1" applyAlignment="1">
      <alignment horizontal="left"/>
    </xf>
    <xf numFmtId="0" fontId="35" fillId="5" borderId="0" xfId="0" applyFont="1" applyFill="1" applyAlignment="1">
      <alignment horizontal="center"/>
    </xf>
    <xf numFmtId="225" fontId="36" fillId="5" borderId="0" xfId="14" applyNumberFormat="1" applyFont="1" applyFill="1" applyAlignment="1">
      <alignment horizontal="center" vertical="center"/>
    </xf>
    <xf numFmtId="0" fontId="35" fillId="6" borderId="62" xfId="13" applyFont="1" applyFill="1" applyBorder="1"/>
    <xf numFmtId="0" fontId="35" fillId="6" borderId="64" xfId="13" applyFont="1" applyFill="1" applyBorder="1"/>
    <xf numFmtId="0" fontId="35" fillId="3" borderId="65" xfId="53493" applyFont="1" applyFill="1" applyBorder="1"/>
    <xf numFmtId="172" fontId="35" fillId="5" borderId="4" xfId="32992" applyNumberFormat="1" applyFont="1" applyFill="1" applyBorder="1" applyAlignment="1">
      <alignment horizontal="center" vertical="center"/>
    </xf>
    <xf numFmtId="172" fontId="36" fillId="5" borderId="4" xfId="32992" applyNumberFormat="1" applyFont="1" applyFill="1" applyBorder="1" applyAlignment="1">
      <alignment horizontal="center" vertical="center"/>
    </xf>
    <xf numFmtId="172" fontId="35" fillId="5" borderId="5" xfId="32992" applyNumberFormat="1" applyFont="1" applyFill="1" applyBorder="1" applyAlignment="1">
      <alignment horizontal="center" vertical="center"/>
    </xf>
    <xf numFmtId="172" fontId="36" fillId="5" borderId="5" xfId="32992" applyNumberFormat="1" applyFont="1" applyFill="1" applyBorder="1" applyAlignment="1">
      <alignment horizontal="center" vertical="center"/>
    </xf>
    <xf numFmtId="0" fontId="37" fillId="3" borderId="65" xfId="53515" applyFont="1" applyFill="1" applyBorder="1" applyAlignment="1">
      <alignment vertical="center"/>
    </xf>
    <xf numFmtId="0" fontId="37" fillId="0" borderId="65" xfId="0" applyFont="1" applyBorder="1"/>
    <xf numFmtId="0" fontId="37" fillId="0" borderId="5" xfId="0" applyFont="1" applyBorder="1" applyAlignment="1">
      <alignment horizontal="center"/>
    </xf>
    <xf numFmtId="0" fontId="37" fillId="0" borderId="1" xfId="0" applyFont="1" applyBorder="1"/>
    <xf numFmtId="174" fontId="34" fillId="3" borderId="62" xfId="53520" applyNumberFormat="1" applyFont="1" applyFill="1" applyBorder="1" applyAlignment="1">
      <alignment horizontal="center" vertical="center" wrapText="1"/>
    </xf>
    <xf numFmtId="174" fontId="34" fillId="3" borderId="64" xfId="53520" applyNumberFormat="1" applyFont="1" applyFill="1" applyBorder="1" applyAlignment="1">
      <alignment horizontal="center" vertical="center" wrapText="1"/>
    </xf>
    <xf numFmtId="174" fontId="34" fillId="3" borderId="63" xfId="53520" applyNumberFormat="1" applyFont="1" applyFill="1" applyBorder="1" applyAlignment="1">
      <alignment horizontal="center" vertical="center" wrapText="1"/>
    </xf>
    <xf numFmtId="9" fontId="37" fillId="0" borderId="0" xfId="53510" applyFont="1"/>
    <xf numFmtId="222" fontId="36" fillId="6" borderId="0" xfId="0" applyNumberFormat="1" applyFont="1" applyFill="1" applyAlignment="1">
      <alignment horizontal="center" vertical="center"/>
    </xf>
    <xf numFmtId="0" fontId="237" fillId="0" borderId="0" xfId="1" applyFont="1" applyFill="1" applyAlignment="1">
      <alignment horizontal="left"/>
    </xf>
    <xf numFmtId="0" fontId="36" fillId="5" borderId="0" xfId="31" applyFont="1" applyFill="1" applyAlignment="1">
      <alignment horizontal="left" wrapText="1"/>
    </xf>
    <xf numFmtId="0" fontId="223" fillId="4" borderId="65" xfId="0" applyFont="1" applyFill="1" applyBorder="1" applyAlignment="1">
      <alignment horizontal="left" vertical="center"/>
    </xf>
    <xf numFmtId="0" fontId="210" fillId="0" borderId="0" xfId="0" applyFont="1"/>
    <xf numFmtId="225" fontId="35" fillId="5" borderId="2" xfId="14" applyNumberFormat="1" applyFont="1" applyFill="1" applyBorder="1" applyAlignment="1">
      <alignment horizontal="center" vertical="center"/>
    </xf>
    <xf numFmtId="0" fontId="36" fillId="5" borderId="62" xfId="53517" applyNumberFormat="1" applyFont="1" applyFill="1" applyBorder="1" applyAlignment="1">
      <alignment horizontal="left" vertical="center"/>
    </xf>
    <xf numFmtId="0" fontId="37" fillId="5" borderId="4" xfId="53515" applyFont="1" applyFill="1" applyBorder="1" applyAlignment="1">
      <alignment horizontal="left" indent="1"/>
    </xf>
    <xf numFmtId="224" fontId="35" fillId="5" borderId="4" xfId="53517" applyNumberFormat="1" applyFont="1" applyFill="1" applyBorder="1" applyAlignment="1">
      <alignment horizontal="left" vertical="center" wrapText="1" indent="1"/>
    </xf>
    <xf numFmtId="224" fontId="36" fillId="5" borderId="4" xfId="53517" applyNumberFormat="1" applyFont="1" applyFill="1" applyBorder="1" applyAlignment="1">
      <alignment horizontal="left" vertical="center" wrapText="1" indent="1"/>
    </xf>
    <xf numFmtId="174" fontId="35" fillId="5" borderId="4" xfId="53517" applyNumberFormat="1" applyFont="1" applyFill="1" applyBorder="1" applyAlignment="1">
      <alignment horizontal="left" vertical="center"/>
    </xf>
    <xf numFmtId="224" fontId="35" fillId="5" borderId="4" xfId="53517" applyNumberFormat="1" applyFont="1" applyFill="1" applyBorder="1" applyAlignment="1">
      <alignment horizontal="left" vertical="center" wrapText="1"/>
    </xf>
    <xf numFmtId="224" fontId="35" fillId="0" borderId="4" xfId="53517" applyNumberFormat="1" applyFont="1" applyFill="1" applyBorder="1" applyAlignment="1">
      <alignment horizontal="left" vertical="center" wrapText="1"/>
    </xf>
    <xf numFmtId="0" fontId="217" fillId="0" borderId="4" xfId="53515" applyFont="1" applyBorder="1" applyAlignment="1">
      <alignment horizontal="left"/>
    </xf>
    <xf numFmtId="0" fontId="35" fillId="5" borderId="4" xfId="53515" applyFont="1" applyFill="1" applyBorder="1" applyAlignment="1">
      <alignment horizontal="left" indent="1"/>
    </xf>
    <xf numFmtId="0" fontId="36" fillId="5" borderId="4" xfId="53515" applyFont="1" applyFill="1" applyBorder="1" applyAlignment="1">
      <alignment horizontal="left"/>
    </xf>
    <xf numFmtId="0" fontId="35" fillId="5" borderId="4" xfId="53515" applyFont="1" applyFill="1" applyBorder="1"/>
    <xf numFmtId="0" fontId="36" fillId="5" borderId="4" xfId="53515" applyFont="1" applyFill="1" applyBorder="1"/>
    <xf numFmtId="0" fontId="211" fillId="3" borderId="65" xfId="0" applyFont="1" applyFill="1" applyBorder="1"/>
    <xf numFmtId="0" fontId="34" fillId="3" borderId="1" xfId="0" applyFont="1" applyFill="1" applyBorder="1"/>
    <xf numFmtId="180" fontId="35" fillId="0" borderId="4" xfId="31" quotePrefix="1" applyNumberFormat="1" applyFont="1" applyBorder="1" applyAlignment="1">
      <alignment horizontal="left"/>
    </xf>
    <xf numFmtId="172" fontId="36" fillId="0" borderId="1" xfId="53510" applyNumberFormat="1" applyFont="1" applyBorder="1" applyAlignment="1">
      <alignment horizontal="center" vertical="center"/>
    </xf>
    <xf numFmtId="0" fontId="220" fillId="5" borderId="62" xfId="7828" applyNumberFormat="1" applyFont="1" applyFill="1" applyBorder="1" applyAlignment="1">
      <alignment horizontal="left" vertical="center"/>
    </xf>
    <xf numFmtId="174" fontId="215" fillId="5" borderId="62" xfId="7828" applyNumberFormat="1" applyFont="1" applyFill="1" applyBorder="1" applyAlignment="1">
      <alignment horizontal="left" vertical="center"/>
    </xf>
    <xf numFmtId="174" fontId="215" fillId="5" borderId="64" xfId="7828" applyNumberFormat="1" applyFont="1" applyFill="1" applyBorder="1" applyAlignment="1">
      <alignment horizontal="left" vertical="center"/>
    </xf>
    <xf numFmtId="174" fontId="215" fillId="5" borderId="63" xfId="7828" applyNumberFormat="1" applyFont="1" applyFill="1" applyBorder="1" applyAlignment="1">
      <alignment horizontal="left" vertical="center"/>
    </xf>
    <xf numFmtId="172" fontId="215" fillId="5" borderId="64" xfId="53510" applyNumberFormat="1" applyFont="1" applyFill="1" applyBorder="1" applyAlignment="1">
      <alignment horizontal="left" vertical="center"/>
    </xf>
    <xf numFmtId="172" fontId="215" fillId="5" borderId="63" xfId="53510" applyNumberFormat="1" applyFont="1" applyFill="1" applyBorder="1" applyAlignment="1">
      <alignment horizontal="left" vertical="center"/>
    </xf>
    <xf numFmtId="0" fontId="34" fillId="3" borderId="62" xfId="0" applyFont="1" applyFill="1" applyBorder="1"/>
    <xf numFmtId="0" fontId="34" fillId="3" borderId="67" xfId="0" applyFont="1" applyFill="1" applyBorder="1" applyAlignment="1">
      <alignment horizontal="center" vertical="center"/>
    </xf>
    <xf numFmtId="17" fontId="34" fillId="3" borderId="66" xfId="0" quotePrefix="1" applyNumberFormat="1" applyFont="1" applyFill="1" applyBorder="1" applyAlignment="1">
      <alignment horizontal="center" vertical="center"/>
    </xf>
    <xf numFmtId="17" fontId="34" fillId="3" borderId="67" xfId="0" quotePrefix="1" applyNumberFormat="1" applyFont="1" applyFill="1" applyBorder="1" applyAlignment="1">
      <alignment horizontal="center" vertical="center"/>
    </xf>
    <xf numFmtId="14" fontId="34" fillId="3" borderId="67" xfId="0" applyNumberFormat="1" applyFont="1" applyFill="1" applyBorder="1" applyAlignment="1">
      <alignment horizontal="center" vertical="center"/>
    </xf>
    <xf numFmtId="0" fontId="217" fillId="0" borderId="65" xfId="0" applyFont="1" applyBorder="1"/>
    <xf numFmtId="0" fontId="36" fillId="0" borderId="62" xfId="0" applyFont="1" applyBorder="1" applyAlignment="1">
      <alignment horizontal="center" vertical="center" wrapText="1"/>
    </xf>
    <xf numFmtId="0" fontId="36" fillId="0" borderId="63" xfId="0" applyFont="1" applyBorder="1" applyAlignment="1">
      <alignment horizontal="center" vertical="center" wrapText="1"/>
    </xf>
    <xf numFmtId="0" fontId="35" fillId="0" borderId="66" xfId="0" applyFont="1" applyBorder="1" applyAlignment="1">
      <alignment wrapText="1"/>
    </xf>
    <xf numFmtId="0" fontId="223" fillId="3" borderId="65" xfId="26" applyFont="1" applyFill="1" applyBorder="1" applyAlignment="1">
      <alignment vertical="top"/>
    </xf>
    <xf numFmtId="0" fontId="36" fillId="0" borderId="62" xfId="26" applyFont="1" applyBorder="1" applyAlignment="1">
      <alignment vertical="center"/>
    </xf>
    <xf numFmtId="0" fontId="35" fillId="0" borderId="65" xfId="26" applyFont="1" applyBorder="1" applyAlignment="1">
      <alignment vertical="center"/>
    </xf>
    <xf numFmtId="0" fontId="35" fillId="0" borderId="62" xfId="26" applyFont="1" applyBorder="1"/>
    <xf numFmtId="0" fontId="36" fillId="2" borderId="65" xfId="26" applyFont="1" applyFill="1" applyBorder="1" applyAlignment="1">
      <alignment vertical="center"/>
    </xf>
    <xf numFmtId="172" fontId="242" fillId="0" borderId="66" xfId="27" applyNumberFormat="1" applyFont="1" applyFill="1" applyBorder="1" applyAlignment="1">
      <alignment horizontal="center" vertical="center"/>
    </xf>
    <xf numFmtId="172" fontId="242" fillId="0" borderId="2" xfId="27" applyNumberFormat="1" applyFont="1" applyFill="1" applyBorder="1" applyAlignment="1">
      <alignment horizontal="center" vertical="center"/>
    </xf>
    <xf numFmtId="172" fontId="242" fillId="0" borderId="67" xfId="27" applyNumberFormat="1" applyFont="1" applyFill="1" applyBorder="1" applyAlignment="1">
      <alignment horizontal="center" vertical="center"/>
    </xf>
    <xf numFmtId="0" fontId="34" fillId="3" borderId="65" xfId="0" applyFont="1" applyFill="1" applyBorder="1"/>
    <xf numFmtId="222" fontId="35" fillId="0" borderId="62" xfId="53506" applyNumberFormat="1" applyFont="1" applyFill="1" applyBorder="1" applyAlignment="1">
      <alignment horizontal="center" vertical="center"/>
    </xf>
    <xf numFmtId="222" fontId="35" fillId="0" borderId="64" xfId="53506" applyNumberFormat="1" applyFont="1" applyFill="1" applyBorder="1" applyAlignment="1">
      <alignment horizontal="center" vertical="center"/>
    </xf>
    <xf numFmtId="172" fontId="35" fillId="0" borderId="62" xfId="0" applyNumberFormat="1" applyFont="1" applyBorder="1" applyAlignment="1">
      <alignment horizontal="center" vertical="center"/>
    </xf>
    <xf numFmtId="172" fontId="35" fillId="0" borderId="63" xfId="0" applyNumberFormat="1" applyFont="1" applyBorder="1" applyAlignment="1">
      <alignment horizontal="center" vertical="center"/>
    </xf>
    <xf numFmtId="0" fontId="35" fillId="2" borderId="66" xfId="0" applyFont="1" applyFill="1" applyBorder="1" applyAlignment="1">
      <alignment horizontal="left"/>
    </xf>
    <xf numFmtId="222" fontId="35" fillId="0" borderId="66" xfId="53506" applyNumberFormat="1" applyFont="1" applyFill="1" applyBorder="1" applyAlignment="1">
      <alignment horizontal="center" vertical="center"/>
    </xf>
    <xf numFmtId="172" fontId="35" fillId="0" borderId="66" xfId="0" applyNumberFormat="1" applyFont="1" applyBorder="1" applyAlignment="1">
      <alignment horizontal="center" vertical="center"/>
    </xf>
    <xf numFmtId="172" fontId="35" fillId="0" borderId="67" xfId="0" applyNumberFormat="1" applyFont="1" applyBorder="1" applyAlignment="1">
      <alignment horizontal="center" vertical="center"/>
    </xf>
    <xf numFmtId="222" fontId="36" fillId="0" borderId="66" xfId="53506" applyNumberFormat="1" applyFont="1" applyFill="1" applyBorder="1" applyAlignment="1">
      <alignment horizontal="center" vertical="center"/>
    </xf>
    <xf numFmtId="222" fontId="36" fillId="0" borderId="67" xfId="53506" applyNumberFormat="1" applyFont="1" applyFill="1" applyBorder="1" applyAlignment="1">
      <alignment horizontal="center" vertical="center"/>
    </xf>
    <xf numFmtId="222" fontId="35" fillId="0" borderId="63" xfId="53506" applyNumberFormat="1" applyFont="1" applyFill="1" applyBorder="1" applyAlignment="1">
      <alignment horizontal="center" vertical="center"/>
    </xf>
    <xf numFmtId="172" fontId="35" fillId="0" borderId="64" xfId="53510" applyNumberFormat="1" applyFont="1" applyFill="1" applyBorder="1" applyAlignment="1">
      <alignment horizontal="center" vertical="center"/>
    </xf>
    <xf numFmtId="172" fontId="35" fillId="0" borderId="63" xfId="53510" applyNumberFormat="1" applyFont="1" applyFill="1" applyBorder="1" applyAlignment="1">
      <alignment horizontal="center" vertical="center"/>
    </xf>
    <xf numFmtId="0" fontId="35" fillId="2" borderId="66" xfId="0" applyFont="1" applyFill="1" applyBorder="1" applyAlignment="1">
      <alignment vertical="center"/>
    </xf>
    <xf numFmtId="0" fontId="34" fillId="3" borderId="62" xfId="53" applyFont="1" applyFill="1" applyBorder="1" applyAlignment="1">
      <alignment vertical="top"/>
    </xf>
    <xf numFmtId="0" fontId="35" fillId="0" borderId="62" xfId="0" applyFont="1" applyBorder="1" applyAlignment="1">
      <alignment horizontal="left" vertical="center"/>
    </xf>
    <xf numFmtId="0" fontId="35" fillId="5" borderId="66" xfId="53" applyFont="1" applyFill="1" applyBorder="1" applyAlignment="1">
      <alignment vertical="center"/>
    </xf>
    <xf numFmtId="0" fontId="34" fillId="3" borderId="65" xfId="0" applyFont="1" applyFill="1" applyBorder="1" applyAlignment="1">
      <alignment vertical="top"/>
    </xf>
    <xf numFmtId="0" fontId="36" fillId="0" borderId="62" xfId="0" applyFont="1" applyBorder="1"/>
    <xf numFmtId="222" fontId="36" fillId="0" borderId="62" xfId="53506" applyNumberFormat="1" applyFont="1" applyFill="1" applyBorder="1" applyAlignment="1">
      <alignment horizontal="center" vertical="center"/>
    </xf>
    <xf numFmtId="222" fontId="36" fillId="0" borderId="64" xfId="53506" applyNumberFormat="1" applyFont="1" applyFill="1" applyBorder="1" applyAlignment="1">
      <alignment horizontal="center" vertical="center"/>
    </xf>
    <xf numFmtId="172" fontId="36" fillId="6" borderId="62" xfId="48867" applyNumberFormat="1" applyFont="1" applyFill="1" applyBorder="1" applyAlignment="1">
      <alignment horizontal="center"/>
    </xf>
    <xf numFmtId="172" fontId="36" fillId="6" borderId="63" xfId="48867" applyNumberFormat="1" applyFont="1" applyFill="1" applyBorder="1" applyAlignment="1">
      <alignment horizontal="center"/>
    </xf>
    <xf numFmtId="0" fontId="35" fillId="0" borderId="65" xfId="0" applyFont="1" applyBorder="1"/>
    <xf numFmtId="172" fontId="35" fillId="6" borderId="62" xfId="48867" applyNumberFormat="1" applyFont="1" applyFill="1" applyBorder="1" applyAlignment="1">
      <alignment horizontal="center"/>
    </xf>
    <xf numFmtId="172" fontId="35" fillId="6" borderId="63" xfId="48867" applyNumberFormat="1" applyFont="1" applyFill="1" applyBorder="1" applyAlignment="1">
      <alignment horizontal="center"/>
    </xf>
    <xf numFmtId="10" fontId="36" fillId="0" borderId="62" xfId="53510" applyNumberFormat="1" applyFont="1" applyFill="1" applyBorder="1" applyAlignment="1">
      <alignment horizontal="center" vertical="center"/>
    </xf>
    <xf numFmtId="10" fontId="36" fillId="0" borderId="64" xfId="53510" applyNumberFormat="1" applyFont="1" applyFill="1" applyBorder="1" applyAlignment="1">
      <alignment horizontal="center" vertical="center"/>
    </xf>
    <xf numFmtId="0" fontId="36" fillId="0" borderId="66" xfId="0" applyFont="1" applyBorder="1" applyAlignment="1">
      <alignment vertical="center"/>
    </xf>
    <xf numFmtId="0" fontId="223" fillId="3" borderId="65" xfId="26" applyFont="1" applyFill="1" applyBorder="1" applyAlignment="1">
      <alignment vertical="top" wrapText="1"/>
    </xf>
    <xf numFmtId="181" fontId="223" fillId="3" borderId="66" xfId="26" quotePrefix="1" applyNumberFormat="1" applyFont="1" applyFill="1" applyBorder="1" applyAlignment="1">
      <alignment horizontal="left" vertical="center" wrapText="1"/>
    </xf>
    <xf numFmtId="14" fontId="223" fillId="3" borderId="66" xfId="37" applyNumberFormat="1" applyFont="1" applyFill="1" applyBorder="1" applyAlignment="1">
      <alignment horizontal="center" vertical="center"/>
    </xf>
    <xf numFmtId="14" fontId="223" fillId="3" borderId="67" xfId="37" applyNumberFormat="1" applyFont="1" applyFill="1" applyBorder="1" applyAlignment="1">
      <alignment horizontal="center" vertical="center"/>
    </xf>
    <xf numFmtId="0" fontId="35" fillId="0" borderId="62" xfId="26" applyFont="1" applyBorder="1" applyAlignment="1">
      <alignment vertical="center"/>
    </xf>
    <xf numFmtId="222" fontId="35" fillId="0" borderId="62" xfId="9332" applyNumberFormat="1" applyFont="1" applyFill="1" applyBorder="1" applyAlignment="1">
      <alignment horizontal="center" vertical="center"/>
    </xf>
    <xf numFmtId="222" fontId="35" fillId="0" borderId="64" xfId="9332" applyNumberFormat="1" applyFont="1" applyFill="1" applyBorder="1" applyAlignment="1">
      <alignment horizontal="center" vertical="center"/>
    </xf>
    <xf numFmtId="222" fontId="35" fillId="0" borderId="63" xfId="9332" applyNumberFormat="1" applyFont="1" applyFill="1" applyBorder="1" applyAlignment="1">
      <alignment horizontal="center" vertical="center"/>
    </xf>
    <xf numFmtId="172" fontId="35" fillId="0" borderId="62" xfId="27" applyNumberFormat="1" applyFont="1" applyFill="1" applyBorder="1" applyAlignment="1">
      <alignment horizontal="center" vertical="center"/>
    </xf>
    <xf numFmtId="172" fontId="35" fillId="0" borderId="63" xfId="27" applyNumberFormat="1" applyFont="1" applyFill="1" applyBorder="1" applyAlignment="1">
      <alignment horizontal="center" vertical="center"/>
    </xf>
    <xf numFmtId="0" fontId="36" fillId="0" borderId="66" xfId="26" applyFont="1" applyBorder="1" applyAlignment="1">
      <alignment wrapText="1"/>
    </xf>
    <xf numFmtId="172" fontId="36" fillId="0" borderId="66" xfId="27" applyNumberFormat="1" applyFont="1" applyFill="1" applyBorder="1" applyAlignment="1">
      <alignment horizontal="center" vertical="center"/>
    </xf>
    <xf numFmtId="172" fontId="36" fillId="0" borderId="67" xfId="27" applyNumberFormat="1" applyFont="1" applyFill="1" applyBorder="1" applyAlignment="1">
      <alignment horizontal="center" vertical="center"/>
    </xf>
    <xf numFmtId="0" fontId="35" fillId="0" borderId="66" xfId="26" applyFont="1" applyBorder="1"/>
    <xf numFmtId="0" fontId="34" fillId="3" borderId="66" xfId="0" applyFont="1" applyFill="1" applyBorder="1" applyAlignment="1">
      <alignment horizontal="center" vertical="top"/>
    </xf>
    <xf numFmtId="0" fontId="34" fillId="3" borderId="67" xfId="0" applyFont="1" applyFill="1" applyBorder="1" applyAlignment="1">
      <alignment horizontal="center" vertical="top"/>
    </xf>
    <xf numFmtId="167" fontId="34" fillId="3" borderId="66" xfId="13" quotePrefix="1" applyNumberFormat="1" applyFont="1" applyFill="1" applyBorder="1" applyAlignment="1">
      <alignment horizontal="left" vertical="top" wrapText="1"/>
    </xf>
    <xf numFmtId="0" fontId="34" fillId="3" borderId="67" xfId="13" applyFont="1" applyFill="1" applyBorder="1" applyAlignment="1">
      <alignment vertical="top" wrapText="1"/>
    </xf>
    <xf numFmtId="0" fontId="223" fillId="4" borderId="66" xfId="0" applyFont="1" applyFill="1" applyBorder="1" applyAlignment="1">
      <alignment horizontal="center" vertical="center"/>
    </xf>
    <xf numFmtId="0" fontId="223" fillId="4" borderId="67" xfId="0" applyFont="1" applyFill="1" applyBorder="1" applyAlignment="1">
      <alignment horizontal="center" vertical="center"/>
    </xf>
    <xf numFmtId="0" fontId="35" fillId="0" borderId="65" xfId="0" applyFont="1" applyBorder="1" applyAlignment="1">
      <alignment vertical="center"/>
    </xf>
    <xf numFmtId="0" fontId="34" fillId="3" borderId="65" xfId="0" applyFont="1" applyFill="1" applyBorder="1" applyAlignment="1">
      <alignment vertical="top" wrapText="1"/>
    </xf>
    <xf numFmtId="1" fontId="34" fillId="3" borderId="2" xfId="53506" applyNumberFormat="1" applyFont="1" applyFill="1" applyBorder="1" applyAlignment="1">
      <alignment horizontal="center" vertical="center"/>
    </xf>
    <xf numFmtId="1" fontId="34" fillId="3" borderId="67" xfId="53506" applyNumberFormat="1" applyFont="1" applyFill="1" applyBorder="1" applyAlignment="1">
      <alignment horizontal="center" vertical="center"/>
    </xf>
    <xf numFmtId="14" fontId="34" fillId="3" borderId="2" xfId="37" applyNumberFormat="1" applyFont="1" applyFill="1" applyBorder="1" applyAlignment="1">
      <alignment horizontal="center" vertical="center"/>
    </xf>
    <xf numFmtId="14" fontId="34" fillId="3" borderId="67" xfId="37" applyNumberFormat="1" applyFont="1" applyFill="1" applyBorder="1" applyAlignment="1">
      <alignment horizontal="center" vertical="center"/>
    </xf>
    <xf numFmtId="0" fontId="34" fillId="3" borderId="65" xfId="53493" applyFont="1" applyFill="1" applyBorder="1" applyAlignment="1">
      <alignment horizontal="center" vertical="top"/>
    </xf>
    <xf numFmtId="0" fontId="34" fillId="3" borderId="66" xfId="53493" quotePrefix="1" applyFont="1" applyFill="1" applyBorder="1" applyAlignment="1">
      <alignment vertical="center"/>
    </xf>
    <xf numFmtId="0" fontId="34" fillId="3" borderId="66" xfId="53493" applyFont="1" applyFill="1" applyBorder="1" applyAlignment="1">
      <alignment horizontal="center" vertical="center"/>
    </xf>
    <xf numFmtId="0" fontId="34" fillId="3" borderId="67" xfId="53493" applyFont="1" applyFill="1" applyBorder="1" applyAlignment="1">
      <alignment horizontal="center" vertical="center"/>
    </xf>
    <xf numFmtId="0" fontId="35" fillId="5" borderId="66" xfId="53493" applyFont="1" applyFill="1" applyBorder="1"/>
    <xf numFmtId="14" fontId="34" fillId="3" borderId="66" xfId="37" applyNumberFormat="1" applyFont="1" applyFill="1" applyBorder="1" applyAlignment="1">
      <alignment horizontal="center" vertical="center"/>
    </xf>
    <xf numFmtId="0" fontId="35" fillId="0" borderId="65" xfId="28" applyFont="1" applyBorder="1" applyAlignment="1">
      <alignment vertical="center" wrapText="1"/>
    </xf>
    <xf numFmtId="172" fontId="217" fillId="0" borderId="2" xfId="53496" applyNumberFormat="1" applyFont="1" applyBorder="1" applyAlignment="1">
      <alignment horizontal="center" wrapText="1"/>
    </xf>
    <xf numFmtId="3" fontId="34" fillId="4" borderId="65" xfId="20" applyNumberFormat="1" applyFont="1" applyFill="1" applyBorder="1" applyAlignment="1">
      <alignment horizontal="center" vertical="center" wrapText="1"/>
    </xf>
    <xf numFmtId="3" fontId="34" fillId="4" borderId="66" xfId="20" applyNumberFormat="1" applyFont="1" applyFill="1" applyBorder="1" applyAlignment="1">
      <alignment horizontal="center" vertical="center"/>
    </xf>
    <xf numFmtId="3" fontId="34" fillId="4" borderId="67" xfId="20" applyNumberFormat="1" applyFont="1" applyFill="1" applyBorder="1" applyAlignment="1">
      <alignment horizontal="center" vertical="center"/>
    </xf>
    <xf numFmtId="0" fontId="213" fillId="122" borderId="65" xfId="0" applyFont="1" applyFill="1" applyBorder="1"/>
    <xf numFmtId="0" fontId="34" fillId="3" borderId="66" xfId="0" quotePrefix="1" applyFont="1" applyFill="1" applyBorder="1" applyAlignment="1">
      <alignment horizontal="center" vertical="center"/>
    </xf>
    <xf numFmtId="0" fontId="34" fillId="3" borderId="67" xfId="0" quotePrefix="1" applyFont="1" applyFill="1" applyBorder="1" applyAlignment="1">
      <alignment horizontal="center" vertical="center"/>
    </xf>
    <xf numFmtId="0" fontId="35" fillId="5" borderId="65" xfId="0" applyFont="1" applyFill="1" applyBorder="1" applyAlignment="1">
      <alignment horizontal="left" vertical="center" indent="1"/>
    </xf>
    <xf numFmtId="0" fontId="210" fillId="5" borderId="66" xfId="47697" applyFont="1" applyFill="1" applyBorder="1" applyAlignment="1">
      <alignment vertical="center" wrapText="1"/>
    </xf>
    <xf numFmtId="0" fontId="34" fillId="3" borderId="62" xfId="47697" applyFont="1" applyFill="1" applyBorder="1" applyAlignment="1">
      <alignment vertical="center" wrapText="1"/>
    </xf>
    <xf numFmtId="0" fontId="211" fillId="3" borderId="66" xfId="47697" applyFont="1" applyFill="1" applyBorder="1" applyAlignment="1">
      <alignment vertical="center" wrapText="1"/>
    </xf>
    <xf numFmtId="0" fontId="217" fillId="0" borderId="62" xfId="47697" applyFont="1" applyBorder="1" applyAlignment="1">
      <alignment wrapText="1"/>
    </xf>
    <xf numFmtId="0" fontId="217" fillId="0" borderId="66" xfId="47697" applyFont="1" applyBorder="1" applyAlignment="1">
      <alignment wrapText="1"/>
    </xf>
    <xf numFmtId="0" fontId="210" fillId="0" borderId="66" xfId="0" applyFont="1" applyBorder="1"/>
    <xf numFmtId="49" fontId="34" fillId="3" borderId="66" xfId="0" applyNumberFormat="1" applyFont="1" applyFill="1" applyBorder="1" applyAlignment="1">
      <alignment horizontal="center" vertical="center"/>
    </xf>
    <xf numFmtId="49" fontId="34" fillId="3" borderId="67" xfId="0" applyNumberFormat="1" applyFont="1" applyFill="1" applyBorder="1" applyAlignment="1">
      <alignment horizontal="center" vertical="center"/>
    </xf>
    <xf numFmtId="172" fontId="35" fillId="0" borderId="65" xfId="53510" applyNumberFormat="1" applyFont="1" applyBorder="1" applyAlignment="1">
      <alignment horizontal="center" vertical="center"/>
    </xf>
    <xf numFmtId="0" fontId="36" fillId="0" borderId="66" xfId="0" applyFont="1" applyBorder="1"/>
    <xf numFmtId="0" fontId="35" fillId="0" borderId="2" xfId="0" applyFont="1" applyBorder="1"/>
    <xf numFmtId="0" fontId="35" fillId="0" borderId="67" xfId="0" applyFont="1" applyBorder="1"/>
    <xf numFmtId="172" fontId="36" fillId="0" borderId="66" xfId="53510" applyNumberFormat="1" applyFont="1" applyBorder="1" applyAlignment="1">
      <alignment horizontal="center" vertical="center"/>
    </xf>
    <xf numFmtId="172" fontId="36" fillId="0" borderId="67" xfId="53510" applyNumberFormat="1" applyFont="1" applyBorder="1" applyAlignment="1">
      <alignment horizontal="center" vertical="center"/>
    </xf>
    <xf numFmtId="0" fontId="35" fillId="5" borderId="66" xfId="0" applyFont="1" applyFill="1" applyBorder="1"/>
    <xf numFmtId="0" fontId="35" fillId="5" borderId="2" xfId="0" applyFont="1" applyFill="1" applyBorder="1"/>
    <xf numFmtId="222" fontId="35" fillId="0" borderId="66" xfId="14" applyNumberFormat="1" applyFont="1" applyBorder="1" applyAlignment="1">
      <alignment horizontal="center" vertical="center"/>
    </xf>
    <xf numFmtId="172" fontId="35" fillId="0" borderId="66" xfId="53510" applyNumberFormat="1" applyFont="1" applyBorder="1" applyAlignment="1">
      <alignment horizontal="center" vertical="center"/>
    </xf>
    <xf numFmtId="172" fontId="35" fillId="0" borderId="67" xfId="53510" applyNumberFormat="1" applyFont="1" applyBorder="1" applyAlignment="1">
      <alignment horizontal="center" vertical="center"/>
    </xf>
    <xf numFmtId="0" fontId="220" fillId="5" borderId="66" xfId="7828" applyNumberFormat="1" applyFont="1" applyFill="1" applyBorder="1" applyAlignment="1">
      <alignment horizontal="left" vertical="center"/>
    </xf>
    <xf numFmtId="224" fontId="220" fillId="5" borderId="66" xfId="7828" applyNumberFormat="1" applyFont="1" applyFill="1" applyBorder="1" applyAlignment="1">
      <alignment horizontal="center" vertical="center" wrapText="1"/>
    </xf>
    <xf numFmtId="224" fontId="220" fillId="5" borderId="67" xfId="7828" applyNumberFormat="1" applyFont="1" applyFill="1" applyBorder="1" applyAlignment="1">
      <alignment horizontal="center" vertical="center" wrapText="1"/>
    </xf>
    <xf numFmtId="172" fontId="220" fillId="5" borderId="67" xfId="53510" applyNumberFormat="1" applyFont="1" applyFill="1" applyBorder="1" applyAlignment="1">
      <alignment horizontal="center" vertical="center" wrapText="1"/>
    </xf>
    <xf numFmtId="174" fontId="35" fillId="5" borderId="62" xfId="53513" applyNumberFormat="1" applyFont="1" applyFill="1" applyBorder="1" applyAlignment="1">
      <alignment horizontal="left" vertical="center"/>
    </xf>
    <xf numFmtId="174" fontId="35" fillId="5" borderId="64" xfId="53513" applyNumberFormat="1" applyFont="1" applyFill="1" applyBorder="1" applyAlignment="1">
      <alignment horizontal="left" vertical="center"/>
    </xf>
    <xf numFmtId="174" fontId="35" fillId="5" borderId="63" xfId="53513" applyNumberFormat="1" applyFont="1" applyFill="1" applyBorder="1" applyAlignment="1">
      <alignment horizontal="left" vertical="center"/>
    </xf>
    <xf numFmtId="0" fontId="36" fillId="5" borderId="62" xfId="53513" applyNumberFormat="1" applyFont="1" applyFill="1" applyBorder="1" applyAlignment="1">
      <alignment horizontal="left" vertical="center"/>
    </xf>
    <xf numFmtId="174" fontId="35" fillId="5" borderId="64" xfId="53513" applyNumberFormat="1" applyFont="1" applyFill="1" applyBorder="1" applyAlignment="1">
      <alignment vertical="center"/>
    </xf>
    <xf numFmtId="10" fontId="35" fillId="0" borderId="62" xfId="47" applyNumberFormat="1" applyFont="1" applyBorder="1" applyAlignment="1">
      <alignment horizontal="center"/>
    </xf>
    <xf numFmtId="10" fontId="35" fillId="0" borderId="64" xfId="47" applyNumberFormat="1" applyFont="1" applyBorder="1" applyAlignment="1">
      <alignment horizontal="center"/>
    </xf>
    <xf numFmtId="10" fontId="35" fillId="0" borderId="63" xfId="47" applyNumberFormat="1" applyFont="1" applyBorder="1" applyAlignment="1">
      <alignment horizontal="center"/>
    </xf>
    <xf numFmtId="0" fontId="35" fillId="0" borderId="66" xfId="0" applyFont="1" applyBorder="1" applyAlignment="1">
      <alignment horizontal="left" indent="1"/>
    </xf>
    <xf numFmtId="224" fontId="35" fillId="5" borderId="66" xfId="53513" applyNumberFormat="1" applyFont="1" applyFill="1" applyBorder="1" applyAlignment="1">
      <alignment horizontal="center" vertical="center" wrapText="1"/>
    </xf>
    <xf numFmtId="172" fontId="35" fillId="5" borderId="66" xfId="48907" applyNumberFormat="1" applyFont="1" applyFill="1" applyBorder="1" applyAlignment="1">
      <alignment horizontal="center" vertical="center" wrapText="1"/>
    </xf>
    <xf numFmtId="172" fontId="35" fillId="5" borderId="67" xfId="48907" applyNumberFormat="1" applyFont="1" applyFill="1" applyBorder="1" applyAlignment="1">
      <alignment horizontal="center" vertical="center" wrapText="1"/>
    </xf>
    <xf numFmtId="224" fontId="35" fillId="5" borderId="67" xfId="53513" applyNumberFormat="1" applyFont="1" applyFill="1" applyBorder="1" applyAlignment="1">
      <alignment horizontal="center" vertical="center" wrapText="1"/>
    </xf>
    <xf numFmtId="224" fontId="37" fillId="5" borderId="66" xfId="53513" applyNumberFormat="1" applyFont="1" applyFill="1" applyBorder="1" applyAlignment="1">
      <alignment horizontal="center" vertical="center" wrapText="1"/>
    </xf>
    <xf numFmtId="224" fontId="37" fillId="5" borderId="2" xfId="53513" applyNumberFormat="1" applyFont="1" applyFill="1" applyBorder="1" applyAlignment="1">
      <alignment horizontal="center" vertical="center" wrapText="1"/>
    </xf>
    <xf numFmtId="224" fontId="37" fillId="5" borderId="67" xfId="53513" applyNumberFormat="1" applyFont="1" applyFill="1" applyBorder="1" applyAlignment="1">
      <alignment horizontal="center" vertical="center" wrapText="1"/>
    </xf>
    <xf numFmtId="0" fontId="37" fillId="3" borderId="62" xfId="0" applyFont="1" applyFill="1" applyBorder="1"/>
    <xf numFmtId="0" fontId="37" fillId="3" borderId="64" xfId="0" applyFont="1" applyFill="1" applyBorder="1"/>
    <xf numFmtId="0" fontId="37" fillId="3" borderId="63" xfId="0" applyFont="1" applyFill="1" applyBorder="1"/>
    <xf numFmtId="0" fontId="35" fillId="3" borderId="66" xfId="31" applyFont="1" applyFill="1" applyBorder="1"/>
    <xf numFmtId="172" fontId="35" fillId="2" borderId="62" xfId="53510" applyNumberFormat="1" applyFont="1" applyFill="1" applyBorder="1" applyAlignment="1">
      <alignment horizontal="center"/>
    </xf>
    <xf numFmtId="172" fontId="35" fillId="2" borderId="63" xfId="53510" applyNumberFormat="1" applyFont="1" applyFill="1" applyBorder="1" applyAlignment="1">
      <alignment horizontal="center"/>
    </xf>
    <xf numFmtId="180" fontId="35" fillId="6" borderId="66" xfId="31" quotePrefix="1" applyNumberFormat="1" applyFont="1" applyFill="1" applyBorder="1" applyAlignment="1">
      <alignment horizontal="left"/>
    </xf>
    <xf numFmtId="0" fontId="36" fillId="5" borderId="66" xfId="53515" applyFont="1" applyFill="1" applyBorder="1"/>
    <xf numFmtId="226" fontId="36" fillId="0" borderId="66" xfId="17742" applyNumberFormat="1" applyFont="1" applyBorder="1" applyAlignment="1">
      <alignment horizontal="center" vertical="center"/>
    </xf>
    <xf numFmtId="226" fontId="36" fillId="0" borderId="2" xfId="17742" applyNumberFormat="1" applyFont="1" applyBorder="1" applyAlignment="1">
      <alignment horizontal="center" vertical="center"/>
    </xf>
    <xf numFmtId="225" fontId="35" fillId="5" borderId="66" xfId="14" applyNumberFormat="1" applyFont="1" applyFill="1" applyBorder="1" applyAlignment="1">
      <alignment horizontal="center" vertical="center"/>
    </xf>
    <xf numFmtId="172" fontId="35" fillId="5" borderId="66" xfId="53510" applyNumberFormat="1" applyFont="1" applyFill="1" applyBorder="1" applyAlignment="1">
      <alignment horizontal="center" vertical="center"/>
    </xf>
    <xf numFmtId="172" fontId="35" fillId="5" borderId="67" xfId="53510" applyNumberFormat="1" applyFont="1" applyFill="1" applyBorder="1" applyAlignment="1">
      <alignment horizontal="center" vertical="center"/>
    </xf>
    <xf numFmtId="0" fontId="34" fillId="4" borderId="65" xfId="0" applyFont="1" applyFill="1" applyBorder="1" applyAlignment="1">
      <alignment vertical="center"/>
    </xf>
    <xf numFmtId="174" fontId="35" fillId="5" borderId="62" xfId="53517" applyNumberFormat="1" applyFont="1" applyFill="1" applyBorder="1" applyAlignment="1">
      <alignment horizontal="left" vertical="center"/>
    </xf>
    <xf numFmtId="174" fontId="35" fillId="5" borderId="64" xfId="53517" applyNumberFormat="1" applyFont="1" applyFill="1" applyBorder="1" applyAlignment="1">
      <alignment horizontal="left" vertical="center"/>
    </xf>
    <xf numFmtId="174" fontId="35" fillId="5" borderId="63" xfId="53517" applyNumberFormat="1" applyFont="1" applyFill="1" applyBorder="1" applyAlignment="1">
      <alignment horizontal="left" vertical="center"/>
    </xf>
    <xf numFmtId="172" fontId="35" fillId="5" borderId="64" xfId="53510" applyNumberFormat="1" applyFont="1" applyFill="1" applyBorder="1" applyAlignment="1">
      <alignment horizontal="left" vertical="center"/>
    </xf>
    <xf numFmtId="172" fontId="35" fillId="5" borderId="63" xfId="53510" applyNumberFormat="1" applyFont="1" applyFill="1" applyBorder="1" applyAlignment="1">
      <alignment horizontal="left" vertical="center"/>
    </xf>
    <xf numFmtId="0" fontId="36" fillId="2" borderId="66" xfId="0" applyFont="1" applyFill="1" applyBorder="1" applyAlignment="1">
      <alignment horizontal="left"/>
    </xf>
    <xf numFmtId="224" fontId="36" fillId="5" borderId="66" xfId="53517" applyNumberFormat="1" applyFont="1" applyFill="1" applyBorder="1" applyAlignment="1">
      <alignment horizontal="center" vertical="center" wrapText="1"/>
    </xf>
    <xf numFmtId="224" fontId="36" fillId="5" borderId="67" xfId="53517" applyNumberFormat="1" applyFont="1" applyFill="1" applyBorder="1" applyAlignment="1">
      <alignment horizontal="center" vertical="center" wrapText="1"/>
    </xf>
    <xf numFmtId="172" fontId="36" fillId="5" borderId="67" xfId="53510" applyNumberFormat="1" applyFont="1" applyFill="1" applyBorder="1" applyAlignment="1">
      <alignment horizontal="center" vertical="center" wrapText="1"/>
    </xf>
    <xf numFmtId="0" fontId="35" fillId="2" borderId="62" xfId="0" applyFont="1" applyFill="1" applyBorder="1" applyAlignment="1">
      <alignment vertical="center"/>
    </xf>
    <xf numFmtId="0" fontId="36" fillId="2" borderId="66" xfId="0" applyFont="1" applyFill="1" applyBorder="1" applyAlignment="1">
      <alignment vertical="center"/>
    </xf>
    <xf numFmtId="172" fontId="36" fillId="5" borderId="66" xfId="53510" applyNumberFormat="1" applyFont="1" applyFill="1" applyBorder="1" applyAlignment="1">
      <alignment horizontal="center" vertical="center" wrapText="1"/>
    </xf>
    <xf numFmtId="0" fontId="35" fillId="0" borderId="62" xfId="0" applyFont="1" applyBorder="1" applyAlignment="1">
      <alignment vertical="center"/>
    </xf>
    <xf numFmtId="172" fontId="35" fillId="5" borderId="62" xfId="53510" applyNumberFormat="1" applyFont="1" applyFill="1" applyBorder="1" applyAlignment="1">
      <alignment horizontal="left" vertical="center"/>
    </xf>
    <xf numFmtId="224" fontId="36" fillId="5" borderId="66" xfId="53513" applyNumberFormat="1" applyFont="1" applyFill="1" applyBorder="1" applyAlignment="1">
      <alignment horizontal="center" vertical="center" wrapText="1"/>
    </xf>
    <xf numFmtId="224" fontId="35" fillId="5" borderId="62" xfId="53513" applyNumberFormat="1" applyFont="1" applyFill="1" applyBorder="1" applyAlignment="1">
      <alignment horizontal="center" vertical="center" wrapText="1"/>
    </xf>
    <xf numFmtId="224" fontId="35" fillId="5" borderId="64" xfId="53513" applyNumberFormat="1" applyFont="1" applyFill="1" applyBorder="1" applyAlignment="1">
      <alignment horizontal="center" vertical="center" wrapText="1"/>
    </xf>
    <xf numFmtId="172" fontId="36" fillId="5" borderId="66" xfId="32992" applyNumberFormat="1" applyFont="1" applyFill="1" applyBorder="1" applyAlignment="1">
      <alignment horizontal="center" vertical="center"/>
    </xf>
    <xf numFmtId="172" fontId="36" fillId="5" borderId="67" xfId="32992" applyNumberFormat="1" applyFont="1" applyFill="1" applyBorder="1" applyAlignment="1">
      <alignment horizontal="center" vertical="center"/>
    </xf>
    <xf numFmtId="1" fontId="34" fillId="3" borderId="2" xfId="53514" applyNumberFormat="1" applyFont="1" applyFill="1" applyBorder="1" applyAlignment="1">
      <alignment horizontal="center" vertical="center"/>
    </xf>
    <xf numFmtId="1" fontId="34" fillId="3" borderId="67" xfId="53514" applyNumberFormat="1" applyFont="1" applyFill="1" applyBorder="1" applyAlignment="1">
      <alignment horizontal="center" vertical="center"/>
    </xf>
    <xf numFmtId="0" fontId="37" fillId="0" borderId="67" xfId="0" applyFont="1" applyBorder="1" applyAlignment="1">
      <alignment horizontal="center"/>
    </xf>
    <xf numFmtId="174" fontId="34" fillId="3" borderId="66" xfId="53520" applyNumberFormat="1" applyFont="1" applyFill="1" applyBorder="1" applyAlignment="1">
      <alignment horizontal="center" vertical="center" wrapText="1"/>
    </xf>
    <xf numFmtId="174" fontId="34" fillId="3" borderId="2" xfId="53520" applyNumberFormat="1" applyFont="1" applyFill="1" applyBorder="1" applyAlignment="1">
      <alignment horizontal="center" vertical="center" wrapText="1"/>
    </xf>
    <xf numFmtId="174" fontId="34" fillId="3" borderId="67" xfId="53520" applyNumberFormat="1" applyFont="1" applyFill="1" applyBorder="1" applyAlignment="1">
      <alignment horizontal="center" vertical="center" wrapText="1"/>
    </xf>
    <xf numFmtId="172" fontId="35" fillId="0" borderId="62" xfId="53510" applyNumberFormat="1" applyFont="1" applyBorder="1" applyAlignment="1">
      <alignment horizontal="center" vertical="center"/>
    </xf>
    <xf numFmtId="172" fontId="35" fillId="0" borderId="63" xfId="53510" applyNumberFormat="1" applyFont="1" applyBorder="1" applyAlignment="1">
      <alignment horizontal="center" vertical="center"/>
    </xf>
    <xf numFmtId="3" fontId="35" fillId="0" borderId="66" xfId="0" applyNumberFormat="1" applyFont="1" applyBorder="1" applyAlignment="1">
      <alignment horizontal="center" vertical="center"/>
    </xf>
    <xf numFmtId="172" fontId="37" fillId="0" borderId="62" xfId="53510" applyNumberFormat="1" applyFont="1" applyBorder="1" applyAlignment="1">
      <alignment horizontal="center" vertical="center"/>
    </xf>
    <xf numFmtId="172" fontId="37" fillId="0" borderId="63" xfId="53510" applyNumberFormat="1" applyFont="1" applyBorder="1" applyAlignment="1">
      <alignment horizontal="center" vertical="center"/>
    </xf>
    <xf numFmtId="172" fontId="217" fillId="0" borderId="66" xfId="53510" applyNumberFormat="1" applyFont="1" applyBorder="1" applyAlignment="1">
      <alignment horizontal="center" vertical="center"/>
    </xf>
    <xf numFmtId="0" fontId="206" fillId="0" borderId="62" xfId="0" applyFont="1" applyBorder="1"/>
    <xf numFmtId="0" fontId="206" fillId="0" borderId="66" xfId="0" applyFont="1" applyBorder="1"/>
    <xf numFmtId="172" fontId="217" fillId="0" borderId="5" xfId="53510" applyNumberFormat="1" applyFont="1" applyFill="1" applyBorder="1" applyAlignment="1">
      <alignment horizontal="center" vertical="center"/>
    </xf>
    <xf numFmtId="172" fontId="37" fillId="0" borderId="5" xfId="53510" applyNumberFormat="1" applyFont="1" applyFill="1" applyBorder="1" applyAlignment="1">
      <alignment horizontal="center" vertical="center"/>
    </xf>
    <xf numFmtId="224" fontId="36" fillId="5" borderId="0" xfId="53513" applyNumberFormat="1" applyFont="1" applyFill="1" applyAlignment="1">
      <alignment horizontal="center" vertical="center" wrapText="1"/>
    </xf>
    <xf numFmtId="224" fontId="36" fillId="5" borderId="5" xfId="53513" applyNumberFormat="1" applyFont="1" applyFill="1" applyBorder="1" applyAlignment="1">
      <alignment horizontal="center" vertical="center" wrapText="1"/>
    </xf>
    <xf numFmtId="224" fontId="36" fillId="5" borderId="3" xfId="53513" applyNumberFormat="1" applyFont="1" applyFill="1" applyBorder="1" applyAlignment="1">
      <alignment horizontal="left" vertical="center" wrapText="1"/>
    </xf>
    <xf numFmtId="17" fontId="221" fillId="3" borderId="66" xfId="3" quotePrefix="1" applyNumberFormat="1" applyFont="1" applyFill="1" applyBorder="1" applyAlignment="1">
      <alignment horizontal="center" vertical="center"/>
    </xf>
    <xf numFmtId="1" fontId="34" fillId="3" borderId="66" xfId="53514" quotePrefix="1" applyNumberFormat="1" applyFont="1" applyFill="1" applyBorder="1" applyAlignment="1">
      <alignment horizontal="center" vertical="center"/>
    </xf>
    <xf numFmtId="1" fontId="34" fillId="3" borderId="60" xfId="53514" quotePrefix="1" applyNumberFormat="1" applyFont="1" applyFill="1" applyBorder="1" applyAlignment="1">
      <alignment horizontal="center" vertical="center"/>
    </xf>
    <xf numFmtId="172" fontId="36" fillId="0" borderId="4" xfId="6" applyNumberFormat="1" applyFont="1" applyFill="1" applyBorder="1" applyAlignment="1">
      <alignment horizontal="center" vertical="center"/>
    </xf>
    <xf numFmtId="17" fontId="221" fillId="3" borderId="65" xfId="3" quotePrefix="1" applyNumberFormat="1" applyFont="1" applyFill="1" applyBorder="1" applyAlignment="1">
      <alignment horizontal="center" vertical="center"/>
    </xf>
    <xf numFmtId="224" fontId="35" fillId="5" borderId="63" xfId="53513" applyNumberFormat="1" applyFont="1" applyFill="1" applyBorder="1" applyAlignment="1">
      <alignment horizontal="center" vertical="center" wrapText="1"/>
    </xf>
    <xf numFmtId="224" fontId="35" fillId="5" borderId="60" xfId="53513" applyNumberFormat="1" applyFont="1" applyFill="1" applyBorder="1" applyAlignment="1">
      <alignment horizontal="center" vertical="center" wrapText="1"/>
    </xf>
    <xf numFmtId="224" fontId="212" fillId="5" borderId="4" xfId="53513" applyNumberFormat="1" applyFont="1" applyFill="1" applyBorder="1" applyAlignment="1">
      <alignment horizontal="center" vertical="center" wrapText="1"/>
    </xf>
    <xf numFmtId="224" fontId="212" fillId="5" borderId="0" xfId="53513" applyNumberFormat="1" applyFont="1" applyFill="1" applyBorder="1" applyAlignment="1">
      <alignment horizontal="center" vertical="center" wrapText="1"/>
    </xf>
    <xf numFmtId="172" fontId="248" fillId="0" borderId="4" xfId="53510" applyNumberFormat="1" applyFont="1" applyBorder="1" applyAlignment="1">
      <alignment horizontal="center" vertical="center"/>
    </xf>
    <xf numFmtId="172" fontId="248" fillId="0" borderId="5" xfId="53510" applyNumberFormat="1" applyFont="1" applyBorder="1" applyAlignment="1">
      <alignment horizontal="center" vertical="center"/>
    </xf>
    <xf numFmtId="224" fontId="36" fillId="5" borderId="60" xfId="53513" applyNumberFormat="1" applyFont="1" applyFill="1" applyBorder="1" applyAlignment="1">
      <alignment horizontal="center" vertical="center" wrapText="1"/>
    </xf>
    <xf numFmtId="224" fontId="36" fillId="5" borderId="67" xfId="53513" applyNumberFormat="1" applyFont="1" applyFill="1" applyBorder="1" applyAlignment="1">
      <alignment horizontal="center" vertical="center" wrapText="1"/>
    </xf>
    <xf numFmtId="224" fontId="36" fillId="5" borderId="62" xfId="53513" applyNumberFormat="1" applyFont="1" applyFill="1" applyBorder="1" applyAlignment="1">
      <alignment horizontal="center" vertical="center" wrapText="1"/>
    </xf>
    <xf numFmtId="224" fontId="36" fillId="5" borderId="64" xfId="53513" applyNumberFormat="1" applyFont="1" applyFill="1" applyBorder="1" applyAlignment="1">
      <alignment horizontal="center" vertical="center" wrapText="1"/>
    </xf>
    <xf numFmtId="172" fontId="36" fillId="6" borderId="4" xfId="48867" applyNumberFormat="1" applyFont="1" applyFill="1" applyBorder="1" applyAlignment="1">
      <alignment horizontal="center" vertical="center"/>
    </xf>
    <xf numFmtId="172" fontId="36" fillId="6" borderId="5" xfId="48867" applyNumberFormat="1" applyFont="1" applyFill="1" applyBorder="1" applyAlignment="1">
      <alignment horizontal="center" vertical="center"/>
    </xf>
    <xf numFmtId="222" fontId="35" fillId="0" borderId="0" xfId="14" applyNumberFormat="1" applyFont="1" applyAlignment="1">
      <alignment horizontal="center" vertical="center"/>
    </xf>
    <xf numFmtId="222" fontId="35" fillId="0" borderId="5" xfId="14" applyNumberFormat="1" applyFont="1" applyBorder="1" applyAlignment="1">
      <alignment horizontal="center" vertical="center"/>
    </xf>
    <xf numFmtId="222" fontId="36" fillId="0" borderId="0" xfId="14" applyNumberFormat="1" applyFont="1" applyAlignment="1">
      <alignment horizontal="center" vertical="center"/>
    </xf>
    <xf numFmtId="222" fontId="36" fillId="0" borderId="5" xfId="14" applyNumberFormat="1" applyFont="1" applyBorder="1" applyAlignment="1">
      <alignment horizontal="center" vertical="center"/>
    </xf>
    <xf numFmtId="222" fontId="35" fillId="0" borderId="60" xfId="14" applyNumberFormat="1" applyFont="1" applyBorder="1" applyAlignment="1">
      <alignment horizontal="center" vertical="center"/>
    </xf>
    <xf numFmtId="222" fontId="35" fillId="0" borderId="67" xfId="14" applyNumberFormat="1" applyFont="1" applyBorder="1" applyAlignment="1">
      <alignment horizontal="center" vertical="center"/>
    </xf>
    <xf numFmtId="172" fontId="35" fillId="5" borderId="4" xfId="15" applyNumberFormat="1" applyFont="1" applyFill="1" applyBorder="1" applyAlignment="1">
      <alignment horizontal="center" vertical="center"/>
    </xf>
    <xf numFmtId="172" fontId="35" fillId="5" borderId="5" xfId="15" applyNumberFormat="1" applyFont="1" applyFill="1" applyBorder="1" applyAlignment="1">
      <alignment horizontal="center" vertical="center"/>
    </xf>
    <xf numFmtId="172" fontId="36" fillId="5" borderId="4" xfId="15" applyNumberFormat="1" applyFont="1" applyFill="1" applyBorder="1" applyAlignment="1">
      <alignment horizontal="center" vertical="center"/>
    </xf>
    <xf numFmtId="172" fontId="36" fillId="5" borderId="5" xfId="15" applyNumberFormat="1" applyFont="1" applyFill="1" applyBorder="1" applyAlignment="1">
      <alignment horizontal="center" vertical="center"/>
    </xf>
    <xf numFmtId="172" fontId="35" fillId="5" borderId="66" xfId="15" applyNumberFormat="1" applyFont="1" applyFill="1" applyBorder="1" applyAlignment="1">
      <alignment horizontal="center" vertical="center"/>
    </xf>
    <xf numFmtId="172" fontId="35" fillId="5" borderId="67" xfId="15" applyNumberFormat="1" applyFont="1" applyFill="1" applyBorder="1" applyAlignment="1">
      <alignment horizontal="center" vertical="center"/>
    </xf>
    <xf numFmtId="172" fontId="35" fillId="5" borderId="0" xfId="15" applyNumberFormat="1" applyFont="1" applyFill="1" applyAlignment="1">
      <alignment horizontal="center" vertical="center"/>
    </xf>
    <xf numFmtId="172" fontId="36" fillId="5" borderId="0" xfId="15" applyNumberFormat="1" applyFont="1" applyFill="1" applyAlignment="1">
      <alignment horizontal="center" vertical="center"/>
    </xf>
    <xf numFmtId="222" fontId="36" fillId="0" borderId="66" xfId="14" applyNumberFormat="1" applyFont="1" applyBorder="1" applyAlignment="1">
      <alignment horizontal="center" vertical="center"/>
    </xf>
    <xf numFmtId="222" fontId="36" fillId="0" borderId="60" xfId="14" applyNumberFormat="1" applyFont="1" applyBorder="1" applyAlignment="1">
      <alignment horizontal="center" vertical="center"/>
    </xf>
    <xf numFmtId="222" fontId="36" fillId="0" borderId="67" xfId="14" applyNumberFormat="1" applyFont="1" applyBorder="1" applyAlignment="1">
      <alignment horizontal="center" vertical="center"/>
    </xf>
    <xf numFmtId="172" fontId="36" fillId="5" borderId="60" xfId="15" applyNumberFormat="1" applyFont="1" applyFill="1" applyBorder="1" applyAlignment="1">
      <alignment horizontal="center" vertical="center"/>
    </xf>
    <xf numFmtId="172" fontId="36" fillId="5" borderId="67" xfId="15" applyNumberFormat="1" applyFont="1" applyFill="1" applyBorder="1" applyAlignment="1">
      <alignment horizontal="center" vertical="center"/>
    </xf>
    <xf numFmtId="0" fontId="34" fillId="3" borderId="62" xfId="0" applyFont="1" applyFill="1" applyBorder="1" applyAlignment="1">
      <alignment horizontal="left"/>
    </xf>
    <xf numFmtId="1" fontId="34" fillId="3" borderId="0" xfId="53514" quotePrefix="1" applyNumberFormat="1" applyFont="1" applyFill="1" applyAlignment="1">
      <alignment horizontal="center" vertical="center"/>
    </xf>
    <xf numFmtId="222" fontId="35" fillId="0" borderId="4" xfId="53506" applyNumberFormat="1" applyFont="1" applyBorder="1" applyAlignment="1">
      <alignment horizontal="center" vertical="center"/>
    </xf>
    <xf numFmtId="222" fontId="35" fillId="0" borderId="0" xfId="53506" applyNumberFormat="1" applyFont="1" applyAlignment="1">
      <alignment horizontal="center" vertical="center"/>
    </xf>
    <xf numFmtId="172" fontId="35" fillId="0" borderId="0" xfId="53510" applyNumberFormat="1" applyFont="1" applyAlignment="1">
      <alignment horizontal="center" vertical="center"/>
    </xf>
    <xf numFmtId="222" fontId="36" fillId="0" borderId="8" xfId="53506" applyNumberFormat="1" applyFont="1" applyBorder="1" applyAlignment="1">
      <alignment horizontal="center" vertical="center"/>
    </xf>
    <xf numFmtId="222" fontId="36" fillId="0" borderId="7" xfId="53506" applyNumberFormat="1" applyFont="1" applyBorder="1" applyAlignment="1">
      <alignment horizontal="center" vertical="center"/>
    </xf>
    <xf numFmtId="172" fontId="36" fillId="0" borderId="9" xfId="53510" applyNumberFormat="1" applyFont="1" applyBorder="1" applyAlignment="1">
      <alignment horizontal="center" vertical="center"/>
    </xf>
    <xf numFmtId="172" fontId="36" fillId="0" borderId="7" xfId="53510" applyNumberFormat="1" applyFont="1" applyBorder="1" applyAlignment="1">
      <alignment horizontal="center" vertical="center"/>
    </xf>
    <xf numFmtId="172" fontId="35" fillId="0" borderId="8" xfId="53510" applyNumberFormat="1" applyFont="1" applyBorder="1" applyAlignment="1">
      <alignment horizontal="center" vertical="center"/>
    </xf>
    <xf numFmtId="172" fontId="35" fillId="0" borderId="7" xfId="53510" applyNumberFormat="1" applyFont="1" applyBorder="1" applyAlignment="1">
      <alignment horizontal="center" vertical="center"/>
    </xf>
    <xf numFmtId="172" fontId="35" fillId="0" borderId="9" xfId="53510" applyNumberFormat="1" applyFont="1" applyBorder="1" applyAlignment="1">
      <alignment horizontal="center" vertical="center"/>
    </xf>
    <xf numFmtId="227" fontId="35" fillId="5" borderId="62" xfId="9396" applyNumberFormat="1" applyFont="1" applyFill="1" applyBorder="1" applyAlignment="1">
      <alignment horizontal="center" vertical="center"/>
    </xf>
    <xf numFmtId="227" fontId="35" fillId="5" borderId="64" xfId="9396" applyNumberFormat="1" applyFont="1" applyFill="1" applyBorder="1" applyAlignment="1">
      <alignment horizontal="center" vertical="center"/>
    </xf>
    <xf numFmtId="172" fontId="37" fillId="0" borderId="62" xfId="53510" applyNumberFormat="1" applyFont="1" applyFill="1" applyBorder="1" applyAlignment="1">
      <alignment horizontal="center"/>
    </xf>
    <xf numFmtId="172" fontId="37" fillId="0" borderId="63" xfId="53510" applyNumberFormat="1" applyFont="1" applyFill="1" applyBorder="1" applyAlignment="1">
      <alignment horizontal="center"/>
    </xf>
    <xf numFmtId="227" fontId="35" fillId="5" borderId="4" xfId="49857" applyNumberFormat="1" applyFont="1" applyFill="1" applyBorder="1" applyAlignment="1">
      <alignment horizontal="center" vertical="center"/>
    </xf>
    <xf numFmtId="227" fontId="35" fillId="5" borderId="0" xfId="49857" applyNumberFormat="1" applyFont="1" applyFill="1" applyBorder="1" applyAlignment="1">
      <alignment horizontal="center" vertical="center"/>
    </xf>
    <xf numFmtId="172" fontId="37" fillId="0" borderId="4" xfId="53510" applyNumberFormat="1" applyFont="1" applyFill="1" applyBorder="1" applyAlignment="1">
      <alignment horizontal="center"/>
    </xf>
    <xf numFmtId="172" fontId="37" fillId="0" borderId="5" xfId="53510" applyNumberFormat="1" applyFont="1" applyFill="1" applyBorder="1" applyAlignment="1">
      <alignment horizontal="center"/>
    </xf>
    <xf numFmtId="227" fontId="35" fillId="5" borderId="4" xfId="9396" applyNumberFormat="1" applyFont="1" applyFill="1" applyBorder="1" applyAlignment="1">
      <alignment horizontal="center" vertical="center"/>
    </xf>
    <xf numFmtId="227" fontId="35" fillId="5" borderId="0" xfId="9396" applyNumberFormat="1" applyFont="1" applyFill="1" applyBorder="1" applyAlignment="1">
      <alignment horizontal="center" vertical="center"/>
    </xf>
    <xf numFmtId="172" fontId="37" fillId="0" borderId="66" xfId="53510" applyNumberFormat="1" applyFont="1" applyFill="1" applyBorder="1" applyAlignment="1">
      <alignment horizontal="center"/>
    </xf>
    <xf numFmtId="172" fontId="37" fillId="0" borderId="67" xfId="53510" applyNumberFormat="1" applyFont="1" applyFill="1" applyBorder="1" applyAlignment="1">
      <alignment horizontal="center"/>
    </xf>
    <xf numFmtId="227" fontId="36" fillId="5" borderId="62" xfId="9396" applyNumberFormat="1" applyFont="1" applyFill="1" applyBorder="1" applyAlignment="1">
      <alignment horizontal="center" vertical="center"/>
    </xf>
    <xf numFmtId="227" fontId="36" fillId="5" borderId="64" xfId="9396" applyNumberFormat="1" applyFont="1" applyFill="1" applyBorder="1" applyAlignment="1">
      <alignment horizontal="center" vertical="center"/>
    </xf>
    <xf numFmtId="227" fontId="36" fillId="5" borderId="63" xfId="9396" applyNumberFormat="1" applyFont="1" applyFill="1" applyBorder="1" applyAlignment="1">
      <alignment horizontal="center" vertical="center"/>
    </xf>
    <xf numFmtId="172" fontId="217" fillId="0" borderId="4" xfId="53510" applyNumberFormat="1" applyFont="1" applyFill="1" applyBorder="1" applyAlignment="1">
      <alignment horizontal="center"/>
    </xf>
    <xf numFmtId="172" fontId="217" fillId="0" borderId="5" xfId="53510" applyNumberFormat="1" applyFont="1" applyFill="1" applyBorder="1" applyAlignment="1">
      <alignment horizontal="center"/>
    </xf>
    <xf numFmtId="227" fontId="35" fillId="5" borderId="66" xfId="9396" applyNumberFormat="1" applyFont="1" applyFill="1" applyBorder="1" applyAlignment="1">
      <alignment horizontal="center" vertical="center"/>
    </xf>
    <xf numFmtId="227" fontId="35" fillId="5" borderId="2" xfId="9396" applyNumberFormat="1" applyFont="1" applyFill="1" applyBorder="1" applyAlignment="1">
      <alignment horizontal="center" vertical="center"/>
    </xf>
    <xf numFmtId="227" fontId="36" fillId="5" borderId="8" xfId="9396" applyNumberFormat="1" applyFont="1" applyFill="1" applyBorder="1" applyAlignment="1">
      <alignment horizontal="center" vertical="center"/>
    </xf>
    <xf numFmtId="227" fontId="36" fillId="5" borderId="7" xfId="9396" applyNumberFormat="1" applyFont="1" applyFill="1" applyBorder="1" applyAlignment="1">
      <alignment horizontal="center" vertical="center"/>
    </xf>
    <xf numFmtId="227" fontId="36" fillId="5" borderId="9" xfId="9396" applyNumberFormat="1" applyFont="1" applyFill="1" applyBorder="1" applyAlignment="1">
      <alignment horizontal="center" vertical="center"/>
    </xf>
    <xf numFmtId="172" fontId="217" fillId="0" borderId="8" xfId="53510" applyNumberFormat="1" applyFont="1" applyFill="1" applyBorder="1" applyAlignment="1">
      <alignment horizontal="center"/>
    </xf>
    <xf numFmtId="172" fontId="217" fillId="0" borderId="9" xfId="53510" applyNumberFormat="1" applyFont="1" applyFill="1" applyBorder="1" applyAlignment="1">
      <alignment horizontal="center"/>
    </xf>
    <xf numFmtId="0" fontId="35" fillId="5" borderId="4" xfId="0" applyFont="1" applyFill="1" applyBorder="1" applyAlignment="1">
      <alignment vertical="center"/>
    </xf>
    <xf numFmtId="0" fontId="35" fillId="0" borderId="0" xfId="0" applyFont="1" applyAlignment="1">
      <alignment horizontal="left"/>
    </xf>
    <xf numFmtId="222" fontId="36" fillId="0" borderId="8" xfId="14" applyNumberFormat="1" applyFont="1" applyBorder="1" applyAlignment="1">
      <alignment horizontal="center" vertical="center"/>
    </xf>
    <xf numFmtId="222" fontId="36" fillId="0" borderId="9" xfId="14" applyNumberFormat="1" applyFont="1" applyBorder="1" applyAlignment="1">
      <alignment horizontal="center" vertical="center"/>
    </xf>
    <xf numFmtId="0" fontId="34" fillId="3" borderId="14" xfId="0" applyFont="1" applyFill="1" applyBorder="1"/>
    <xf numFmtId="0" fontId="35" fillId="5" borderId="3" xfId="0" applyFont="1" applyFill="1" applyBorder="1" applyAlignment="1">
      <alignment horizontal="left" vertical="center" wrapText="1" indent="1"/>
    </xf>
    <xf numFmtId="228" fontId="35" fillId="5" borderId="0" xfId="0" applyNumberFormat="1" applyFont="1" applyFill="1" applyAlignment="1">
      <alignment horizontal="center" vertical="center"/>
    </xf>
    <xf numFmtId="228" fontId="35" fillId="5" borderId="5" xfId="0" applyNumberFormat="1" applyFont="1" applyFill="1" applyBorder="1" applyAlignment="1">
      <alignment horizontal="center" vertical="center"/>
    </xf>
    <xf numFmtId="172" fontId="35" fillId="5" borderId="62" xfId="32498" applyNumberFormat="1" applyFont="1" applyFill="1" applyBorder="1" applyAlignment="1">
      <alignment horizontal="center" vertical="center"/>
    </xf>
    <xf numFmtId="172" fontId="35" fillId="5" borderId="5" xfId="32498" applyNumberFormat="1" applyFont="1" applyFill="1" applyBorder="1" applyAlignment="1">
      <alignment horizontal="center" vertical="center"/>
    </xf>
    <xf numFmtId="172" fontId="35" fillId="5" borderId="4" xfId="32498" applyNumberFormat="1" applyFont="1" applyFill="1" applyBorder="1" applyAlignment="1">
      <alignment horizontal="center" vertical="center"/>
    </xf>
    <xf numFmtId="228" fontId="210" fillId="5" borderId="62" xfId="47697" applyNumberFormat="1" applyFont="1" applyFill="1" applyBorder="1" applyAlignment="1">
      <alignment horizontal="center" vertical="center"/>
    </xf>
    <xf numFmtId="228" fontId="210" fillId="5" borderId="64" xfId="47697" applyNumberFormat="1" applyFont="1" applyFill="1" applyBorder="1" applyAlignment="1">
      <alignment horizontal="center" vertical="center"/>
    </xf>
    <xf numFmtId="228" fontId="210" fillId="5" borderId="63" xfId="47697" applyNumberFormat="1" applyFont="1" applyFill="1" applyBorder="1" applyAlignment="1">
      <alignment horizontal="center" vertical="center"/>
    </xf>
    <xf numFmtId="172" fontId="210" fillId="5" borderId="8" xfId="32498" applyNumberFormat="1" applyFont="1" applyFill="1" applyBorder="1" applyAlignment="1">
      <alignment horizontal="center" vertical="center"/>
    </xf>
    <xf numFmtId="172" fontId="210" fillId="5" borderId="9" xfId="32498" applyNumberFormat="1" applyFont="1" applyFill="1" applyBorder="1" applyAlignment="1">
      <alignment horizontal="center" vertical="center"/>
    </xf>
    <xf numFmtId="228" fontId="210" fillId="5" borderId="8" xfId="47697" applyNumberFormat="1" applyFont="1" applyFill="1" applyBorder="1" applyAlignment="1">
      <alignment horizontal="center" vertical="center"/>
    </xf>
    <xf numFmtId="228" fontId="210" fillId="5" borderId="7" xfId="47697" applyNumberFormat="1" applyFont="1" applyFill="1" applyBorder="1" applyAlignment="1">
      <alignment horizontal="center" vertical="center"/>
    </xf>
    <xf numFmtId="228" fontId="210" fillId="5" borderId="9" xfId="47697" applyNumberFormat="1" applyFont="1" applyFill="1" applyBorder="1" applyAlignment="1">
      <alignment horizontal="center" vertical="center"/>
    </xf>
    <xf numFmtId="228" fontId="210" fillId="5" borderId="66" xfId="47697" applyNumberFormat="1" applyFont="1" applyFill="1" applyBorder="1" applyAlignment="1">
      <alignment horizontal="center" vertical="center"/>
    </xf>
    <xf numFmtId="228" fontId="210" fillId="5" borderId="2" xfId="47697" applyNumberFormat="1" applyFont="1" applyFill="1" applyBorder="1" applyAlignment="1">
      <alignment horizontal="center" vertical="center"/>
    </xf>
    <xf numFmtId="228" fontId="210" fillId="5" borderId="67" xfId="47697" applyNumberFormat="1" applyFont="1" applyFill="1" applyBorder="1" applyAlignment="1">
      <alignment horizontal="center" vertical="center"/>
    </xf>
    <xf numFmtId="228" fontId="206" fillId="5" borderId="4" xfId="47697" applyNumberFormat="1" applyFont="1" applyFill="1" applyBorder="1" applyAlignment="1">
      <alignment horizontal="center" vertical="center"/>
    </xf>
    <xf numFmtId="228" fontId="206" fillId="5" borderId="0" xfId="47697" applyNumberFormat="1" applyFont="1" applyFill="1" applyAlignment="1">
      <alignment horizontal="center" vertical="center"/>
    </xf>
    <xf numFmtId="228" fontId="206" fillId="5" borderId="5" xfId="47697" applyNumberFormat="1" applyFont="1" applyFill="1" applyBorder="1" applyAlignment="1">
      <alignment horizontal="center" vertical="center"/>
    </xf>
    <xf numFmtId="228" fontId="217" fillId="5" borderId="8" xfId="47697" applyNumberFormat="1" applyFont="1" applyFill="1" applyBorder="1" applyAlignment="1">
      <alignment horizontal="center" vertical="center"/>
    </xf>
    <xf numFmtId="228" fontId="217" fillId="5" borderId="7" xfId="47697" applyNumberFormat="1" applyFont="1" applyFill="1" applyBorder="1" applyAlignment="1">
      <alignment horizontal="center" vertical="center"/>
    </xf>
    <xf numFmtId="228" fontId="217" fillId="5" borderId="9" xfId="47697" applyNumberFormat="1" applyFont="1" applyFill="1" applyBorder="1" applyAlignment="1">
      <alignment horizontal="center" vertical="center"/>
    </xf>
    <xf numFmtId="0" fontId="211" fillId="3" borderId="4" xfId="47697" applyFont="1" applyFill="1" applyBorder="1" applyAlignment="1">
      <alignment vertical="center" wrapText="1"/>
    </xf>
    <xf numFmtId="17" fontId="34" fillId="3" borderId="66" xfId="47697" quotePrefix="1" applyNumberFormat="1" applyFont="1" applyFill="1" applyBorder="1" applyAlignment="1">
      <alignment horizontal="center" vertical="center"/>
    </xf>
    <xf numFmtId="17" fontId="34" fillId="3" borderId="2" xfId="47697" quotePrefix="1" applyNumberFormat="1" applyFont="1" applyFill="1" applyBorder="1" applyAlignment="1">
      <alignment horizontal="center" vertical="center"/>
    </xf>
    <xf numFmtId="17" fontId="34" fillId="3" borderId="67" xfId="47697" quotePrefix="1" applyNumberFormat="1" applyFont="1" applyFill="1" applyBorder="1" applyAlignment="1">
      <alignment horizontal="center" vertical="center"/>
    </xf>
    <xf numFmtId="0" fontId="34" fillId="3" borderId="66" xfId="0" applyFont="1" applyFill="1" applyBorder="1" applyAlignment="1">
      <alignment horizontal="center" vertical="center"/>
    </xf>
    <xf numFmtId="228" fontId="34" fillId="3" borderId="66" xfId="47697" applyNumberFormat="1" applyFont="1" applyFill="1" applyBorder="1" applyAlignment="1">
      <alignment horizontal="center" vertical="center"/>
    </xf>
    <xf numFmtId="228" fontId="34" fillId="3" borderId="2" xfId="47697" applyNumberFormat="1" applyFont="1" applyFill="1" applyBorder="1" applyAlignment="1">
      <alignment horizontal="center" vertical="center"/>
    </xf>
    <xf numFmtId="228" fontId="34" fillId="3" borderId="67" xfId="47697" applyNumberFormat="1" applyFont="1" applyFill="1" applyBorder="1" applyAlignment="1">
      <alignment horizontal="center" vertical="center"/>
    </xf>
    <xf numFmtId="228" fontId="210" fillId="5" borderId="0" xfId="47697" applyNumberFormat="1" applyFont="1" applyFill="1" applyAlignment="1">
      <alignment horizontal="center" vertical="center"/>
    </xf>
    <xf numFmtId="9" fontId="210" fillId="5" borderId="0" xfId="32498" applyFont="1" applyFill="1" applyBorder="1" applyAlignment="1">
      <alignment horizontal="center" vertical="center"/>
    </xf>
    <xf numFmtId="10" fontId="206" fillId="5" borderId="62" xfId="48978" applyNumberFormat="1" applyFont="1" applyFill="1" applyBorder="1" applyAlignment="1">
      <alignment horizontal="center" vertical="center"/>
    </xf>
    <xf numFmtId="10" fontId="206" fillId="5" borderId="64" xfId="48978" applyNumberFormat="1" applyFont="1" applyFill="1" applyBorder="1" applyAlignment="1">
      <alignment horizontal="center" vertical="center"/>
    </xf>
    <xf numFmtId="10" fontId="206" fillId="5" borderId="63" xfId="48978" applyNumberFormat="1" applyFont="1" applyFill="1" applyBorder="1" applyAlignment="1">
      <alignment horizontal="center" vertical="center"/>
    </xf>
    <xf numFmtId="177" fontId="37" fillId="5" borderId="62" xfId="32498" applyNumberFormat="1" applyFont="1" applyFill="1" applyBorder="1" applyAlignment="1">
      <alignment horizontal="center" vertical="center"/>
    </xf>
    <xf numFmtId="177" fontId="37" fillId="5" borderId="63" xfId="32498" applyNumberFormat="1" applyFont="1" applyFill="1" applyBorder="1" applyAlignment="1">
      <alignment horizontal="center" vertical="center"/>
    </xf>
    <xf numFmtId="10" fontId="206" fillId="5" borderId="4" xfId="32498" applyNumberFormat="1" applyFont="1" applyFill="1" applyBorder="1" applyAlignment="1">
      <alignment horizontal="center" vertical="center"/>
    </xf>
    <xf numFmtId="10" fontId="206" fillId="5" borderId="0" xfId="32498" applyNumberFormat="1" applyFont="1" applyFill="1" applyBorder="1" applyAlignment="1">
      <alignment horizontal="center" vertical="center"/>
    </xf>
    <xf numFmtId="10" fontId="206" fillId="5" borderId="5" xfId="32498" applyNumberFormat="1" applyFont="1" applyFill="1" applyBorder="1" applyAlignment="1">
      <alignment horizontal="center" vertical="center"/>
    </xf>
    <xf numFmtId="177" fontId="37" fillId="5" borderId="4" xfId="32498" applyNumberFormat="1" applyFont="1" applyFill="1" applyBorder="1" applyAlignment="1">
      <alignment horizontal="center" vertical="center"/>
    </xf>
    <xf numFmtId="177" fontId="37" fillId="5" borderId="5" xfId="32498" applyNumberFormat="1" applyFont="1" applyFill="1" applyBorder="1" applyAlignment="1">
      <alignment horizontal="center" vertical="center"/>
    </xf>
    <xf numFmtId="10" fontId="206" fillId="5" borderId="66" xfId="48978" applyNumberFormat="1" applyFont="1" applyFill="1" applyBorder="1" applyAlignment="1">
      <alignment horizontal="center" vertical="center"/>
    </xf>
    <xf numFmtId="10" fontId="206" fillId="5" borderId="2" xfId="48978" applyNumberFormat="1" applyFont="1" applyFill="1" applyBorder="1" applyAlignment="1">
      <alignment horizontal="center" vertical="center"/>
    </xf>
    <xf numFmtId="10" fontId="206" fillId="5" borderId="67" xfId="48978" applyNumberFormat="1" applyFont="1" applyFill="1" applyBorder="1" applyAlignment="1">
      <alignment horizontal="center" vertical="center"/>
    </xf>
    <xf numFmtId="177" fontId="37" fillId="5" borderId="66" xfId="32498" applyNumberFormat="1" applyFont="1" applyFill="1" applyBorder="1" applyAlignment="1">
      <alignment horizontal="center" vertical="center"/>
    </xf>
    <xf numFmtId="177" fontId="37" fillId="5" borderId="67" xfId="32498" applyNumberFormat="1" applyFont="1" applyFill="1" applyBorder="1" applyAlignment="1">
      <alignment horizontal="center" vertical="center"/>
    </xf>
    <xf numFmtId="0" fontId="217" fillId="5" borderId="62" xfId="47697" applyFont="1" applyFill="1" applyBorder="1" applyAlignment="1">
      <alignment horizontal="left" vertical="center" wrapText="1"/>
    </xf>
    <xf numFmtId="0" fontId="210" fillId="5" borderId="4" xfId="47697" applyFont="1" applyFill="1" applyBorder="1" applyAlignment="1">
      <alignment horizontal="left" vertical="center" wrapText="1"/>
    </xf>
    <xf numFmtId="0" fontId="217" fillId="5" borderId="66" xfId="47697" applyFont="1" applyFill="1" applyBorder="1" applyAlignment="1">
      <alignment horizontal="left" vertical="center" wrapText="1"/>
    </xf>
    <xf numFmtId="0" fontId="34" fillId="3" borderId="62" xfId="47697" applyFont="1" applyFill="1" applyBorder="1" applyAlignment="1">
      <alignment wrapText="1"/>
    </xf>
    <xf numFmtId="0" fontId="37" fillId="5" borderId="0" xfId="0" applyFont="1" applyFill="1"/>
    <xf numFmtId="0" fontId="37" fillId="5" borderId="0" xfId="0" applyFont="1" applyFill="1" applyAlignment="1">
      <alignment horizontal="center" vertical="center"/>
    </xf>
    <xf numFmtId="9" fontId="34" fillId="3" borderId="4" xfId="32498" applyFont="1" applyFill="1" applyBorder="1" applyAlignment="1">
      <alignment horizontal="center" vertical="center" wrapText="1"/>
    </xf>
    <xf numFmtId="9" fontId="34" fillId="3" borderId="0" xfId="32498" applyFont="1" applyFill="1" applyBorder="1" applyAlignment="1">
      <alignment horizontal="center" vertical="center" wrapText="1"/>
    </xf>
    <xf numFmtId="9" fontId="34" fillId="3" borderId="5" xfId="32498" applyFont="1" applyFill="1" applyBorder="1" applyAlignment="1">
      <alignment horizontal="center" vertical="center" wrapText="1"/>
    </xf>
    <xf numFmtId="9" fontId="34" fillId="3" borderId="66" xfId="32498" applyFont="1" applyFill="1" applyBorder="1" applyAlignment="1">
      <alignment horizontal="center" vertical="center" wrapText="1"/>
    </xf>
    <xf numFmtId="9" fontId="34" fillId="3" borderId="2" xfId="32498" applyFont="1" applyFill="1" applyBorder="1" applyAlignment="1">
      <alignment horizontal="center" vertical="center" wrapText="1"/>
    </xf>
    <xf numFmtId="0" fontId="34" fillId="3" borderId="66" xfId="47697" applyFont="1" applyFill="1" applyBorder="1" applyAlignment="1">
      <alignment horizontal="center"/>
    </xf>
    <xf numFmtId="0" fontId="34" fillId="3" borderId="67" xfId="47697" applyFont="1" applyFill="1" applyBorder="1" applyAlignment="1">
      <alignment horizontal="center"/>
    </xf>
    <xf numFmtId="172" fontId="36" fillId="5" borderId="8" xfId="32498" applyNumberFormat="1" applyFont="1" applyFill="1" applyBorder="1" applyAlignment="1">
      <alignment horizontal="center" vertical="center"/>
    </xf>
    <xf numFmtId="172" fontId="36" fillId="5" borderId="9" xfId="32498" applyNumberFormat="1" applyFont="1" applyFill="1" applyBorder="1" applyAlignment="1">
      <alignment horizontal="center" vertical="center"/>
    </xf>
    <xf numFmtId="172" fontId="35" fillId="5" borderId="66" xfId="32498" applyNumberFormat="1" applyFont="1" applyFill="1" applyBorder="1" applyAlignment="1">
      <alignment horizontal="center" vertical="center"/>
    </xf>
    <xf numFmtId="172" fontId="35" fillId="5" borderId="67" xfId="32498" applyNumberFormat="1" applyFont="1" applyFill="1" applyBorder="1" applyAlignment="1">
      <alignment horizontal="center" vertical="center"/>
    </xf>
    <xf numFmtId="10" fontId="210" fillId="5" borderId="8" xfId="32498" applyNumberFormat="1" applyFont="1" applyFill="1" applyBorder="1" applyAlignment="1">
      <alignment horizontal="center" vertical="center"/>
    </xf>
    <xf numFmtId="10" fontId="210" fillId="5" borderId="7" xfId="32498" applyNumberFormat="1" applyFont="1" applyFill="1" applyBorder="1" applyAlignment="1">
      <alignment horizontal="center" vertical="center"/>
    </xf>
    <xf numFmtId="177" fontId="217" fillId="5" borderId="8" xfId="32498" applyNumberFormat="1" applyFont="1" applyFill="1" applyBorder="1" applyAlignment="1">
      <alignment horizontal="center"/>
    </xf>
    <xf numFmtId="177" fontId="217" fillId="5" borderId="9" xfId="32498" applyNumberFormat="1" applyFont="1" applyFill="1" applyBorder="1" applyAlignment="1">
      <alignment horizontal="center"/>
    </xf>
    <xf numFmtId="228" fontId="206" fillId="5" borderId="66" xfId="47697" applyNumberFormat="1" applyFont="1" applyFill="1" applyBorder="1" applyAlignment="1">
      <alignment horizontal="center" vertical="center"/>
    </xf>
    <xf numFmtId="228" fontId="206" fillId="5" borderId="60" xfId="47697" applyNumberFormat="1" applyFont="1" applyFill="1" applyBorder="1" applyAlignment="1">
      <alignment horizontal="center" vertical="center"/>
    </xf>
    <xf numFmtId="228" fontId="206" fillId="5" borderId="67" xfId="47697" applyNumberFormat="1" applyFont="1" applyFill="1" applyBorder="1" applyAlignment="1">
      <alignment horizontal="center" vertical="center"/>
    </xf>
    <xf numFmtId="0" fontId="34" fillId="3" borderId="66" xfId="47697" applyFont="1" applyFill="1" applyBorder="1" applyAlignment="1">
      <alignment horizontal="center" vertical="center"/>
    </xf>
    <xf numFmtId="0" fontId="34" fillId="3" borderId="67" xfId="47697" applyFont="1" applyFill="1" applyBorder="1" applyAlignment="1">
      <alignment horizontal="center" vertical="center"/>
    </xf>
    <xf numFmtId="0" fontId="37" fillId="5" borderId="0" xfId="47697" applyFont="1" applyFill="1" applyAlignment="1">
      <alignment vertical="center"/>
    </xf>
    <xf numFmtId="168" fontId="37" fillId="5" borderId="0" xfId="47697" applyNumberFormat="1" applyFont="1" applyFill="1" applyAlignment="1">
      <alignment horizontal="center" vertical="center"/>
    </xf>
    <xf numFmtId="172" fontId="37" fillId="5" borderId="0" xfId="32498" applyNumberFormat="1" applyFont="1" applyFill="1" applyAlignment="1">
      <alignment horizontal="center" vertical="center"/>
    </xf>
    <xf numFmtId="0" fontId="37" fillId="5" borderId="0" xfId="47697" applyFont="1" applyFill="1" applyAlignment="1">
      <alignment horizontal="center" vertical="center"/>
    </xf>
    <xf numFmtId="229" fontId="206" fillId="5" borderId="62" xfId="47697" applyNumberFormat="1" applyFont="1" applyFill="1" applyBorder="1" applyAlignment="1">
      <alignment horizontal="center" vertical="center"/>
    </xf>
    <xf numFmtId="229" fontId="206" fillId="5" borderId="64" xfId="47697" applyNumberFormat="1" applyFont="1" applyFill="1" applyBorder="1" applyAlignment="1">
      <alignment horizontal="center" vertical="center"/>
    </xf>
    <xf numFmtId="229" fontId="206" fillId="5" borderId="63" xfId="47697" applyNumberFormat="1" applyFont="1" applyFill="1" applyBorder="1" applyAlignment="1">
      <alignment horizontal="center" vertical="center"/>
    </xf>
    <xf numFmtId="229" fontId="206" fillId="5" borderId="4" xfId="47697" applyNumberFormat="1" applyFont="1" applyFill="1" applyBorder="1" applyAlignment="1">
      <alignment horizontal="center" vertical="center"/>
    </xf>
    <xf numFmtId="229" fontId="206" fillId="5" borderId="0" xfId="47697" applyNumberFormat="1" applyFont="1" applyFill="1" applyAlignment="1">
      <alignment horizontal="center" vertical="center"/>
    </xf>
    <xf numFmtId="229" fontId="206" fillId="5" borderId="5" xfId="47697" applyNumberFormat="1" applyFont="1" applyFill="1" applyBorder="1" applyAlignment="1">
      <alignment horizontal="center" vertical="center"/>
    </xf>
    <xf numFmtId="229" fontId="210" fillId="5" borderId="8" xfId="47697" applyNumberFormat="1" applyFont="1" applyFill="1" applyBorder="1" applyAlignment="1">
      <alignment horizontal="center" vertical="center"/>
    </xf>
    <xf numFmtId="229" fontId="210" fillId="5" borderId="7" xfId="47697" applyNumberFormat="1" applyFont="1" applyFill="1" applyBorder="1" applyAlignment="1">
      <alignment horizontal="center" vertical="center"/>
    </xf>
    <xf numFmtId="229" fontId="210" fillId="5" borderId="9" xfId="47697" applyNumberFormat="1" applyFont="1" applyFill="1" applyBorder="1" applyAlignment="1">
      <alignment horizontal="center" vertical="center"/>
    </xf>
    <xf numFmtId="229" fontId="210" fillId="5" borderId="62" xfId="47697" applyNumberFormat="1" applyFont="1" applyFill="1" applyBorder="1" applyAlignment="1">
      <alignment horizontal="center" vertical="center"/>
    </xf>
    <xf numFmtId="229" fontId="210" fillId="5" borderId="64" xfId="47697" applyNumberFormat="1" applyFont="1" applyFill="1" applyBorder="1" applyAlignment="1">
      <alignment horizontal="center" vertical="center"/>
    </xf>
    <xf numFmtId="229" fontId="210" fillId="5" borderId="63" xfId="47697" applyNumberFormat="1" applyFont="1" applyFill="1" applyBorder="1" applyAlignment="1">
      <alignment horizontal="center" vertical="center"/>
    </xf>
    <xf numFmtId="229" fontId="206" fillId="5" borderId="66" xfId="47697" applyNumberFormat="1" applyFont="1" applyFill="1" applyBorder="1" applyAlignment="1">
      <alignment horizontal="center" vertical="center"/>
    </xf>
    <xf numFmtId="229" fontId="206" fillId="5" borderId="2" xfId="47697" applyNumberFormat="1" applyFont="1" applyFill="1" applyBorder="1" applyAlignment="1">
      <alignment horizontal="center" vertical="center"/>
    </xf>
    <xf numFmtId="229" fontId="206" fillId="5" borderId="67" xfId="47697" applyNumberFormat="1" applyFont="1" applyFill="1" applyBorder="1" applyAlignment="1">
      <alignment horizontal="center" vertical="center"/>
    </xf>
    <xf numFmtId="10" fontId="210" fillId="5" borderId="8" xfId="53496" applyNumberFormat="1" applyFont="1" applyFill="1" applyBorder="1" applyAlignment="1">
      <alignment horizontal="center" vertical="center"/>
    </xf>
    <xf numFmtId="10" fontId="210" fillId="5" borderId="7" xfId="53496" applyNumberFormat="1" applyFont="1" applyFill="1" applyBorder="1" applyAlignment="1">
      <alignment horizontal="center" vertical="center"/>
    </xf>
    <xf numFmtId="43" fontId="35" fillId="6" borderId="3" xfId="7823" applyFont="1" applyFill="1" applyBorder="1" applyAlignment="1">
      <alignment horizontal="left" vertical="center"/>
    </xf>
    <xf numFmtId="0" fontId="236" fillId="5" borderId="3" xfId="53512" applyFont="1" applyFill="1" applyBorder="1" applyAlignment="1">
      <alignment vertical="center"/>
    </xf>
    <xf numFmtId="0" fontId="35" fillId="6" borderId="3" xfId="0" applyFont="1" applyFill="1" applyBorder="1" applyAlignment="1">
      <alignment horizontal="left" vertical="center"/>
    </xf>
    <xf numFmtId="0" fontId="36" fillId="3" borderId="65" xfId="41347" applyFont="1" applyFill="1" applyBorder="1" applyAlignment="1">
      <alignment horizontal="center" vertical="center"/>
    </xf>
    <xf numFmtId="0" fontId="36" fillId="3" borderId="1" xfId="41347" applyFont="1" applyFill="1" applyBorder="1" applyAlignment="1">
      <alignment horizontal="center" vertical="center"/>
    </xf>
    <xf numFmtId="0" fontId="36" fillId="6" borderId="65" xfId="0" applyFont="1" applyFill="1" applyBorder="1" applyAlignment="1">
      <alignment vertical="center"/>
    </xf>
    <xf numFmtId="0" fontId="36" fillId="6" borderId="3" xfId="0" applyFont="1" applyFill="1" applyBorder="1" applyAlignment="1">
      <alignment vertical="center"/>
    </xf>
    <xf numFmtId="0" fontId="35" fillId="6" borderId="3" xfId="0" applyFont="1" applyFill="1" applyBorder="1" applyAlignment="1">
      <alignment vertical="center"/>
    </xf>
    <xf numFmtId="0" fontId="36" fillId="6" borderId="3" xfId="0" applyFont="1" applyFill="1" applyBorder="1" applyAlignment="1">
      <alignment horizontal="center" vertical="center"/>
    </xf>
    <xf numFmtId="0" fontId="35" fillId="0" borderId="3" xfId="32" applyFont="1" applyBorder="1" applyAlignment="1">
      <alignment vertical="center"/>
    </xf>
    <xf numFmtId="0" fontId="36" fillId="0" borderId="3" xfId="0" applyFont="1" applyBorder="1" applyAlignment="1">
      <alignment vertical="center"/>
    </xf>
    <xf numFmtId="0" fontId="36" fillId="0" borderId="3" xfId="32" applyFont="1" applyBorder="1" applyAlignment="1">
      <alignment vertical="center"/>
    </xf>
    <xf numFmtId="0" fontId="236" fillId="5" borderId="4" xfId="53512" applyFont="1" applyFill="1" applyBorder="1" applyAlignment="1">
      <alignment vertical="center"/>
    </xf>
    <xf numFmtId="0" fontId="236" fillId="5" borderId="0" xfId="53512" applyFont="1" applyFill="1" applyAlignment="1">
      <alignment vertical="center"/>
    </xf>
    <xf numFmtId="0" fontId="236" fillId="5" borderId="5" xfId="53512" applyFont="1" applyFill="1" applyBorder="1" applyAlignment="1">
      <alignment vertical="center"/>
    </xf>
    <xf numFmtId="0" fontId="36" fillId="6" borderId="3" xfId="0" applyFont="1" applyFill="1" applyBorder="1" applyAlignment="1">
      <alignment horizontal="left" vertical="center"/>
    </xf>
    <xf numFmtId="0" fontId="36" fillId="0" borderId="3" xfId="0" applyFont="1" applyBorder="1" applyAlignment="1">
      <alignment horizontal="center" vertical="center"/>
    </xf>
    <xf numFmtId="0" fontId="211" fillId="5" borderId="3" xfId="53512" applyFont="1" applyFill="1" applyBorder="1" applyAlignment="1">
      <alignment vertical="center"/>
    </xf>
    <xf numFmtId="0" fontId="217" fillId="5" borderId="3" xfId="53512" applyFont="1" applyFill="1" applyBorder="1" applyAlignment="1">
      <alignment vertical="center"/>
    </xf>
    <xf numFmtId="0" fontId="37" fillId="5" borderId="3" xfId="53512" applyFont="1" applyFill="1" applyBorder="1" applyAlignment="1">
      <alignment vertical="center"/>
    </xf>
    <xf numFmtId="0" fontId="35" fillId="6" borderId="1" xfId="0" applyFont="1" applyFill="1" applyBorder="1" applyAlignment="1">
      <alignment vertical="center"/>
    </xf>
    <xf numFmtId="0" fontId="37" fillId="3" borderId="1" xfId="53515" applyFont="1" applyFill="1" applyBorder="1" applyAlignment="1">
      <alignment vertical="center"/>
    </xf>
    <xf numFmtId="0" fontId="37" fillId="5" borderId="4" xfId="53513" applyNumberFormat="1" applyFont="1" applyFill="1" applyBorder="1" applyAlignment="1">
      <alignment horizontal="left" vertical="center"/>
    </xf>
    <xf numFmtId="0" fontId="36" fillId="0" borderId="4" xfId="0" applyFont="1" applyBorder="1" applyAlignment="1">
      <alignment vertical="center"/>
    </xf>
    <xf numFmtId="0" fontId="36" fillId="0" borderId="4" xfId="0" applyFont="1" applyBorder="1" applyAlignment="1">
      <alignment vertical="center" wrapText="1"/>
    </xf>
    <xf numFmtId="0" fontId="37" fillId="5" borderId="4" xfId="53515" applyFont="1" applyFill="1" applyBorder="1" applyAlignment="1">
      <alignment vertical="center"/>
    </xf>
    <xf numFmtId="0" fontId="211" fillId="4" borderId="66" xfId="0" applyFont="1" applyFill="1" applyBorder="1" applyAlignment="1">
      <alignment vertical="center"/>
    </xf>
    <xf numFmtId="0" fontId="35" fillId="3" borderId="66" xfId="53493" applyFont="1" applyFill="1" applyBorder="1"/>
    <xf numFmtId="167" fontId="34" fillId="3" borderId="66" xfId="0" quotePrefix="1" applyNumberFormat="1" applyFont="1" applyFill="1" applyBorder="1" applyAlignment="1">
      <alignment horizontal="left"/>
    </xf>
    <xf numFmtId="10" fontId="36" fillId="0" borderId="60" xfId="53510" applyNumberFormat="1" applyFont="1" applyFill="1" applyBorder="1" applyAlignment="1">
      <alignment horizontal="center" vertical="center"/>
    </xf>
    <xf numFmtId="0" fontId="36" fillId="0" borderId="1" xfId="0" applyFont="1" applyBorder="1"/>
    <xf numFmtId="224" fontId="220" fillId="5" borderId="0" xfId="7828" applyNumberFormat="1" applyFont="1" applyFill="1" applyAlignment="1">
      <alignment horizontal="center" vertical="center" wrapText="1"/>
    </xf>
    <xf numFmtId="172" fontId="220" fillId="5" borderId="0" xfId="53510" applyNumberFormat="1" applyFont="1" applyFill="1" applyAlignment="1">
      <alignment horizontal="center" vertical="center" wrapText="1"/>
    </xf>
    <xf numFmtId="222" fontId="35" fillId="0" borderId="62" xfId="14" applyNumberFormat="1" applyFont="1" applyBorder="1" applyAlignment="1">
      <alignment horizontal="center" vertical="center"/>
    </xf>
    <xf numFmtId="222" fontId="35" fillId="0" borderId="64" xfId="14" applyNumberFormat="1" applyFont="1" applyBorder="1" applyAlignment="1">
      <alignment horizontal="center" vertical="center"/>
    </xf>
    <xf numFmtId="222" fontId="35" fillId="0" borderId="63" xfId="14" applyNumberFormat="1" applyFont="1" applyBorder="1" applyAlignment="1">
      <alignment horizontal="center" vertical="center"/>
    </xf>
    <xf numFmtId="172" fontId="35" fillId="6" borderId="62" xfId="15" applyNumberFormat="1" applyFont="1" applyFill="1" applyBorder="1" applyAlignment="1">
      <alignment horizontal="center"/>
    </xf>
    <xf numFmtId="172" fontId="35" fillId="6" borderId="63" xfId="15" applyNumberFormat="1" applyFont="1" applyFill="1" applyBorder="1" applyAlignment="1">
      <alignment horizontal="center"/>
    </xf>
    <xf numFmtId="172" fontId="35" fillId="6" borderId="4" xfId="15" applyNumberFormat="1" applyFont="1" applyFill="1" applyBorder="1" applyAlignment="1">
      <alignment horizontal="center" vertical="center"/>
    </xf>
    <xf numFmtId="172" fontId="35" fillId="6" borderId="5" xfId="15" applyNumberFormat="1" applyFont="1" applyFill="1" applyBorder="1" applyAlignment="1">
      <alignment horizontal="center" vertical="center"/>
    </xf>
    <xf numFmtId="172" fontId="36" fillId="6" borderId="4" xfId="15" applyNumberFormat="1" applyFont="1" applyFill="1" applyBorder="1" applyAlignment="1">
      <alignment horizontal="center" vertical="center"/>
    </xf>
    <xf numFmtId="172" fontId="36" fillId="6" borderId="5" xfId="15" applyNumberFormat="1" applyFont="1" applyFill="1" applyBorder="1" applyAlignment="1">
      <alignment horizontal="center" vertical="center"/>
    </xf>
    <xf numFmtId="172" fontId="35" fillId="6" borderId="4" xfId="15" applyNumberFormat="1" applyFont="1" applyFill="1" applyBorder="1" applyAlignment="1">
      <alignment horizontal="center"/>
    </xf>
    <xf numFmtId="172" fontId="35" fillId="6" borderId="5" xfId="15" applyNumberFormat="1" applyFont="1" applyFill="1" applyBorder="1" applyAlignment="1">
      <alignment horizontal="center"/>
    </xf>
    <xf numFmtId="172" fontId="36" fillId="6" borderId="4" xfId="15" applyNumberFormat="1" applyFont="1" applyFill="1" applyBorder="1" applyAlignment="1">
      <alignment horizontal="center"/>
    </xf>
    <xf numFmtId="172" fontId="36" fillId="6" borderId="5" xfId="15" applyNumberFormat="1" applyFont="1" applyFill="1" applyBorder="1" applyAlignment="1">
      <alignment horizontal="center"/>
    </xf>
    <xf numFmtId="172" fontId="35" fillId="6" borderId="66" xfId="15" applyNumberFormat="1" applyFont="1" applyFill="1" applyBorder="1" applyAlignment="1">
      <alignment horizontal="center"/>
    </xf>
    <xf numFmtId="172" fontId="35" fillId="6" borderId="67" xfId="15" applyNumberFormat="1" applyFont="1" applyFill="1" applyBorder="1" applyAlignment="1">
      <alignment horizontal="center"/>
    </xf>
    <xf numFmtId="222" fontId="35" fillId="0" borderId="7" xfId="14" applyNumberFormat="1" applyFont="1" applyBorder="1" applyAlignment="1">
      <alignment horizontal="center" vertical="center"/>
    </xf>
    <xf numFmtId="3" fontId="37" fillId="0" borderId="4" xfId="0" applyNumberFormat="1" applyFont="1" applyBorder="1" applyAlignment="1">
      <alignment horizontal="center"/>
    </xf>
    <xf numFmtId="3" fontId="37" fillId="0" borderId="0" xfId="0" applyNumberFormat="1" applyFont="1" applyAlignment="1">
      <alignment horizontal="center"/>
    </xf>
    <xf numFmtId="0" fontId="217" fillId="0" borderId="8" xfId="0" applyFont="1" applyBorder="1"/>
    <xf numFmtId="172" fontId="35" fillId="0" borderId="4" xfId="19" applyNumberFormat="1" applyFont="1" applyBorder="1" applyAlignment="1">
      <alignment horizontal="center" vertical="center"/>
    </xf>
    <xf numFmtId="167" fontId="34" fillId="3" borderId="1" xfId="0" quotePrefix="1" applyNumberFormat="1" applyFont="1" applyFill="1" applyBorder="1"/>
    <xf numFmtId="179" fontId="34" fillId="3" borderId="4" xfId="13" applyNumberFormat="1" applyFont="1" applyFill="1" applyBorder="1" applyAlignment="1">
      <alignment horizontal="center"/>
    </xf>
    <xf numFmtId="179" fontId="34" fillId="3" borderId="5" xfId="13" applyNumberFormat="1" applyFont="1" applyFill="1" applyBorder="1" applyAlignment="1">
      <alignment horizontal="center"/>
    </xf>
    <xf numFmtId="175" fontId="35" fillId="5" borderId="4" xfId="14" applyFont="1" applyFill="1" applyBorder="1" applyAlignment="1">
      <alignment horizontal="center" vertical="center"/>
    </xf>
    <xf numFmtId="175" fontId="35" fillId="5" borderId="5" xfId="14" applyFont="1" applyFill="1" applyBorder="1" applyAlignment="1">
      <alignment horizontal="center" vertical="center"/>
    </xf>
    <xf numFmtId="172" fontId="35" fillId="5" borderId="62" xfId="15" applyNumberFormat="1" applyFont="1" applyFill="1" applyBorder="1" applyAlignment="1">
      <alignment horizontal="center" vertical="center"/>
    </xf>
    <xf numFmtId="172" fontId="35" fillId="5" borderId="64" xfId="15" applyNumberFormat="1" applyFont="1" applyFill="1" applyBorder="1" applyAlignment="1">
      <alignment horizontal="center" vertical="center"/>
    </xf>
    <xf numFmtId="175" fontId="35" fillId="5" borderId="62" xfId="14" applyFont="1" applyFill="1" applyBorder="1" applyAlignment="1">
      <alignment horizontal="center" vertical="center"/>
    </xf>
    <xf numFmtId="175" fontId="35" fillId="5" borderId="63" xfId="14" applyFont="1" applyFill="1" applyBorder="1" applyAlignment="1">
      <alignment horizontal="center" vertical="center"/>
    </xf>
    <xf numFmtId="172" fontId="35" fillId="0" borderId="4" xfId="15" applyNumberFormat="1" applyFont="1" applyBorder="1" applyAlignment="1">
      <alignment horizontal="center" vertical="center"/>
    </xf>
    <xf numFmtId="222" fontId="35" fillId="0" borderId="62" xfId="14" applyNumberFormat="1" applyFont="1" applyBorder="1" applyAlignment="1">
      <alignment horizontal="center"/>
    </xf>
    <xf numFmtId="222" fontId="35" fillId="0" borderId="64" xfId="14" applyNumberFormat="1" applyFont="1" applyBorder="1" applyAlignment="1">
      <alignment horizontal="center"/>
    </xf>
    <xf numFmtId="222" fontId="35" fillId="0" borderId="4" xfId="14" applyNumberFormat="1" applyFont="1" applyBorder="1" applyAlignment="1">
      <alignment horizontal="center"/>
    </xf>
    <xf numFmtId="222" fontId="35" fillId="0" borderId="0" xfId="14" applyNumberFormat="1" applyFont="1" applyAlignment="1">
      <alignment horizontal="center"/>
    </xf>
    <xf numFmtId="174" fontId="36" fillId="0" borderId="4" xfId="14" applyNumberFormat="1" applyFont="1" applyBorder="1" applyAlignment="1">
      <alignment horizontal="center" vertical="center"/>
    </xf>
    <xf numFmtId="174" fontId="36" fillId="0" borderId="0" xfId="14" applyNumberFormat="1" applyFont="1" applyAlignment="1">
      <alignment horizontal="center" vertical="center"/>
    </xf>
    <xf numFmtId="172" fontId="36" fillId="0" borderId="5" xfId="15" applyNumberFormat="1" applyFont="1" applyBorder="1" applyAlignment="1">
      <alignment horizontal="center" vertical="center"/>
    </xf>
    <xf numFmtId="174" fontId="35" fillId="0" borderId="4" xfId="14" applyNumberFormat="1" applyFont="1" applyBorder="1" applyAlignment="1">
      <alignment horizontal="center" vertical="center"/>
    </xf>
    <xf numFmtId="174" fontId="35" fillId="0" borderId="0" xfId="14" applyNumberFormat="1" applyFont="1" applyAlignment="1">
      <alignment horizontal="center" vertical="center"/>
    </xf>
    <xf numFmtId="172" fontId="35" fillId="0" borderId="5" xfId="15" applyNumberFormat="1" applyFont="1" applyBorder="1" applyAlignment="1">
      <alignment horizontal="center" vertical="center"/>
    </xf>
    <xf numFmtId="10" fontId="35" fillId="0" borderId="4" xfId="15" applyNumberFormat="1" applyFont="1" applyBorder="1" applyAlignment="1">
      <alignment horizontal="center" vertical="center"/>
    </xf>
    <xf numFmtId="10" fontId="35" fillId="0" borderId="0" xfId="15" applyNumberFormat="1" applyFont="1" applyAlignment="1">
      <alignment horizontal="center" vertical="center"/>
    </xf>
    <xf numFmtId="10" fontId="36" fillId="0" borderId="4" xfId="15" applyNumberFormat="1" applyFont="1" applyBorder="1" applyAlignment="1">
      <alignment horizontal="center" vertical="center"/>
    </xf>
    <xf numFmtId="10" fontId="36" fillId="0" borderId="0" xfId="15" applyNumberFormat="1" applyFont="1" applyAlignment="1">
      <alignment horizontal="center" vertical="center"/>
    </xf>
    <xf numFmtId="172" fontId="36" fillId="0" borderId="4" xfId="15" applyNumberFormat="1" applyFont="1" applyBorder="1" applyAlignment="1">
      <alignment horizontal="center" vertical="center"/>
    </xf>
    <xf numFmtId="10" fontId="36" fillId="0" borderId="68" xfId="15" applyNumberFormat="1" applyFont="1" applyBorder="1" applyAlignment="1">
      <alignment horizontal="center" vertical="center"/>
    </xf>
    <xf numFmtId="10" fontId="36" fillId="0" borderId="13" xfId="15" applyNumberFormat="1" applyFont="1" applyBorder="1" applyAlignment="1">
      <alignment horizontal="center" vertical="center"/>
    </xf>
    <xf numFmtId="10" fontId="36" fillId="0" borderId="60" xfId="15" applyNumberFormat="1" applyFont="1" applyBorder="1" applyAlignment="1">
      <alignment horizontal="center" vertical="center"/>
    </xf>
    <xf numFmtId="172" fontId="36" fillId="0" borderId="66" xfId="15" applyNumberFormat="1" applyFont="1" applyBorder="1" applyAlignment="1">
      <alignment horizontal="center" vertical="center"/>
    </xf>
    <xf numFmtId="0" fontId="34" fillId="3" borderId="1" xfId="0" quotePrefix="1" applyFont="1" applyFill="1" applyBorder="1"/>
    <xf numFmtId="0" fontId="34" fillId="3" borderId="66" xfId="53" quotePrefix="1" applyFont="1" applyFill="1" applyBorder="1" applyAlignment="1">
      <alignment vertical="center"/>
    </xf>
    <xf numFmtId="49" fontId="34" fillId="3" borderId="66" xfId="0" quotePrefix="1" applyNumberFormat="1" applyFont="1" applyFill="1" applyBorder="1" applyAlignment="1">
      <alignment vertical="top"/>
    </xf>
    <xf numFmtId="0" fontId="34" fillId="3" borderId="66" xfId="0" quotePrefix="1" applyFont="1" applyFill="1" applyBorder="1" applyAlignment="1">
      <alignment vertical="top"/>
    </xf>
    <xf numFmtId="222" fontId="35" fillId="0" borderId="62" xfId="5" applyNumberFormat="1" applyFont="1" applyBorder="1" applyAlignment="1">
      <alignment horizontal="center" vertical="center"/>
    </xf>
    <xf numFmtId="222" fontId="35" fillId="0" borderId="64" xfId="5" applyNumberFormat="1" applyFont="1" applyBorder="1" applyAlignment="1">
      <alignment horizontal="center" vertical="center"/>
    </xf>
    <xf numFmtId="172" fontId="35" fillId="0" borderId="62" xfId="53521" applyNumberFormat="1" applyFont="1" applyBorder="1" applyAlignment="1">
      <alignment horizontal="center" vertical="center"/>
    </xf>
    <xf numFmtId="172" fontId="35" fillId="0" borderId="63" xfId="53521" applyNumberFormat="1" applyFont="1" applyBorder="1" applyAlignment="1">
      <alignment horizontal="center" vertical="center"/>
    </xf>
    <xf numFmtId="222" fontId="35" fillId="0" borderId="4" xfId="5" applyNumberFormat="1" applyFont="1" applyBorder="1" applyAlignment="1">
      <alignment horizontal="center" vertical="center"/>
    </xf>
    <xf numFmtId="222" fontId="35" fillId="0" borderId="0" xfId="5" applyNumberFormat="1" applyFont="1" applyAlignment="1">
      <alignment horizontal="center" vertical="center"/>
    </xf>
    <xf numFmtId="172" fontId="35" fillId="0" borderId="4" xfId="53521" applyNumberFormat="1" applyFont="1" applyBorder="1" applyAlignment="1">
      <alignment horizontal="center" vertical="center"/>
    </xf>
    <xf numFmtId="172" fontId="35" fillId="0" borderId="5" xfId="53521" applyNumberFormat="1" applyFont="1" applyBorder="1" applyAlignment="1">
      <alignment horizontal="center" vertical="center"/>
    </xf>
    <xf numFmtId="222" fontId="36" fillId="0" borderId="8" xfId="5" applyNumberFormat="1" applyFont="1" applyBorder="1" applyAlignment="1">
      <alignment horizontal="center" vertical="center"/>
    </xf>
    <xf numFmtId="222" fontId="36" fillId="0" borderId="7" xfId="5" applyNumberFormat="1" applyFont="1" applyBorder="1" applyAlignment="1">
      <alignment horizontal="center" vertical="center"/>
    </xf>
    <xf numFmtId="172" fontId="36" fillId="0" borderId="8" xfId="53521" applyNumberFormat="1" applyFont="1" applyBorder="1" applyAlignment="1">
      <alignment horizontal="center" vertical="center"/>
    </xf>
    <xf numFmtId="172" fontId="36" fillId="0" borderId="9" xfId="53521" applyNumberFormat="1" applyFont="1" applyBorder="1" applyAlignment="1">
      <alignment horizontal="center" vertical="center"/>
    </xf>
    <xf numFmtId="223" fontId="35" fillId="0" borderId="62" xfId="5" applyNumberFormat="1" applyFont="1" applyBorder="1" applyAlignment="1">
      <alignment horizontal="center" vertical="center"/>
    </xf>
    <xf numFmtId="223" fontId="35" fillId="0" borderId="64" xfId="5" applyNumberFormat="1" applyFont="1" applyBorder="1" applyAlignment="1">
      <alignment horizontal="center" vertical="center"/>
    </xf>
    <xf numFmtId="223" fontId="35" fillId="0" borderId="4" xfId="5" applyNumberFormat="1" applyFont="1" applyBorder="1" applyAlignment="1">
      <alignment horizontal="center" vertical="center"/>
    </xf>
    <xf numFmtId="223" fontId="35" fillId="0" borderId="0" xfId="5" applyNumberFormat="1" applyFont="1" applyAlignment="1">
      <alignment horizontal="center" vertical="center"/>
    </xf>
    <xf numFmtId="172" fontId="35" fillId="0" borderId="3" xfId="53510" applyNumberFormat="1" applyFont="1" applyBorder="1" applyAlignment="1">
      <alignment horizontal="center" vertical="center"/>
    </xf>
    <xf numFmtId="223" fontId="36" fillId="0" borderId="66" xfId="5" applyNumberFormat="1" applyFont="1" applyBorder="1" applyAlignment="1">
      <alignment horizontal="center" vertical="center"/>
    </xf>
    <xf numFmtId="223" fontId="36" fillId="0" borderId="60" xfId="5" applyNumberFormat="1" applyFont="1" applyBorder="1" applyAlignment="1">
      <alignment horizontal="center" vertical="center"/>
    </xf>
    <xf numFmtId="172" fontId="36" fillId="0" borderId="8" xfId="53510" applyNumberFormat="1" applyFont="1" applyBorder="1" applyAlignment="1">
      <alignment horizontal="center" vertical="center"/>
    </xf>
    <xf numFmtId="172" fontId="36" fillId="0" borderId="6" xfId="53510" applyNumberFormat="1" applyFont="1" applyBorder="1" applyAlignment="1">
      <alignment horizontal="center" vertical="center"/>
    </xf>
    <xf numFmtId="3" fontId="35" fillId="0" borderId="62" xfId="53493" applyNumberFormat="1" applyFont="1" applyBorder="1" applyAlignment="1">
      <alignment horizontal="center"/>
    </xf>
    <xf numFmtId="172" fontId="35" fillId="0" borderId="62" xfId="53496" applyNumberFormat="1" applyFont="1" applyBorder="1" applyAlignment="1">
      <alignment horizontal="center"/>
    </xf>
    <xf numFmtId="172" fontId="35" fillId="0" borderId="63" xfId="53496" applyNumberFormat="1" applyFont="1" applyBorder="1" applyAlignment="1">
      <alignment horizontal="center"/>
    </xf>
    <xf numFmtId="3" fontId="35" fillId="0" borderId="4" xfId="53493" applyNumberFormat="1" applyFont="1" applyBorder="1" applyAlignment="1">
      <alignment horizontal="center"/>
    </xf>
    <xf numFmtId="172" fontId="35" fillId="0" borderId="4" xfId="53496" applyNumberFormat="1" applyFont="1" applyBorder="1" applyAlignment="1">
      <alignment horizontal="center"/>
    </xf>
    <xf numFmtId="172" fontId="35" fillId="0" borderId="5" xfId="53496" applyNumberFormat="1" applyFont="1" applyBorder="1" applyAlignment="1">
      <alignment horizontal="center"/>
    </xf>
    <xf numFmtId="3" fontId="35" fillId="0" borderId="66" xfId="53493" applyNumberFormat="1" applyFont="1" applyBorder="1" applyAlignment="1">
      <alignment horizontal="center"/>
    </xf>
    <xf numFmtId="3" fontId="35" fillId="0" borderId="60" xfId="53493" applyNumberFormat="1" applyFont="1" applyBorder="1" applyAlignment="1">
      <alignment horizontal="center"/>
    </xf>
    <xf numFmtId="172" fontId="35" fillId="0" borderId="66" xfId="53496" applyNumberFormat="1" applyFont="1" applyBorder="1" applyAlignment="1">
      <alignment horizontal="center"/>
    </xf>
    <xf numFmtId="172" fontId="35" fillId="0" borderId="67" xfId="53496" applyNumberFormat="1" applyFont="1" applyBorder="1" applyAlignment="1">
      <alignment horizontal="center"/>
    </xf>
    <xf numFmtId="172" fontId="36" fillId="0" borderId="8" xfId="53496" applyNumberFormat="1" applyFont="1" applyBorder="1" applyAlignment="1">
      <alignment horizontal="center" vertical="center"/>
    </xf>
    <xf numFmtId="172" fontId="36" fillId="0" borderId="9" xfId="53496" applyNumberFormat="1" applyFont="1" applyBorder="1" applyAlignment="1">
      <alignment horizontal="center" vertical="center"/>
    </xf>
    <xf numFmtId="222" fontId="35" fillId="0" borderId="63" xfId="5" applyNumberFormat="1" applyFont="1" applyBorder="1" applyAlignment="1">
      <alignment horizontal="center" vertical="center"/>
    </xf>
    <xf numFmtId="222" fontId="36" fillId="0" borderId="9" xfId="5" applyNumberFormat="1" applyFont="1" applyBorder="1" applyAlignment="1">
      <alignment horizontal="center" vertical="center"/>
    </xf>
    <xf numFmtId="0" fontId="34" fillId="3" borderId="1" xfId="0" quotePrefix="1" applyFont="1" applyFill="1" applyBorder="1" applyAlignment="1">
      <alignment horizontal="left"/>
    </xf>
    <xf numFmtId="1" fontId="34" fillId="3" borderId="66" xfId="14" applyNumberFormat="1" applyFont="1" applyFill="1" applyBorder="1" applyAlignment="1">
      <alignment horizontal="center" vertical="center"/>
    </xf>
    <xf numFmtId="1" fontId="34" fillId="3" borderId="2" xfId="14" applyNumberFormat="1" applyFont="1" applyFill="1" applyBorder="1" applyAlignment="1">
      <alignment horizontal="center" vertical="center"/>
    </xf>
    <xf numFmtId="14" fontId="34" fillId="3" borderId="66" xfId="37" applyNumberFormat="1" applyFont="1" applyFill="1" applyBorder="1" applyAlignment="1">
      <alignment horizontal="center"/>
    </xf>
    <xf numFmtId="0" fontId="35" fillId="0" borderId="3" xfId="0" applyFont="1" applyBorder="1" applyAlignment="1">
      <alignment horizontal="left" vertical="center" indent="1"/>
    </xf>
    <xf numFmtId="0" fontId="35" fillId="0" borderId="3" xfId="0" applyFont="1" applyBorder="1" applyAlignment="1">
      <alignment horizontal="left" vertical="center" wrapText="1" indent="1"/>
    </xf>
    <xf numFmtId="0" fontId="37" fillId="0" borderId="3" xfId="0" applyFont="1" applyBorder="1" applyAlignment="1">
      <alignment horizontal="left" wrapText="1" indent="2"/>
    </xf>
    <xf numFmtId="0" fontId="37" fillId="0" borderId="3" xfId="0" applyFont="1" applyBorder="1" applyAlignment="1">
      <alignment horizontal="left" indent="2"/>
    </xf>
    <xf numFmtId="0" fontId="36" fillId="0" borderId="3" xfId="0" applyFont="1" applyBorder="1" applyAlignment="1">
      <alignment horizontal="left" vertical="center"/>
    </xf>
    <xf numFmtId="0" fontId="36" fillId="0" borderId="3" xfId="0" applyFont="1" applyBorder="1" applyAlignment="1">
      <alignment horizontal="left" vertical="center" indent="1"/>
    </xf>
    <xf numFmtId="0" fontId="36" fillId="0" borderId="69" xfId="0" applyFont="1" applyBorder="1" applyAlignment="1">
      <alignment horizontal="left" vertical="center" indent="1"/>
    </xf>
    <xf numFmtId="0" fontId="36" fillId="0" borderId="1" xfId="0" applyFont="1" applyBorder="1" applyAlignment="1">
      <alignment horizontal="left" vertical="center" indent="1"/>
    </xf>
    <xf numFmtId="14" fontId="223" fillId="3" borderId="0" xfId="38" applyNumberFormat="1" applyFont="1" applyFill="1" applyAlignment="1">
      <alignment horizontal="center" vertical="center" wrapText="1"/>
    </xf>
    <xf numFmtId="14" fontId="223" fillId="3" borderId="5" xfId="38" applyNumberFormat="1" applyFont="1" applyFill="1" applyBorder="1" applyAlignment="1">
      <alignment horizontal="center" vertical="center" wrapText="1"/>
    </xf>
    <xf numFmtId="0" fontId="34" fillId="3" borderId="60" xfId="0" quotePrefix="1" applyFont="1" applyFill="1" applyBorder="1" applyAlignment="1">
      <alignment horizontal="center" vertical="center"/>
    </xf>
    <xf numFmtId="1" fontId="241" fillId="4" borderId="67" xfId="53506" quotePrefix="1" applyNumberFormat="1" applyFont="1" applyFill="1" applyBorder="1" applyAlignment="1">
      <alignment horizontal="center" vertical="center"/>
    </xf>
    <xf numFmtId="1" fontId="241" fillId="4" borderId="66" xfId="53506" quotePrefix="1" applyNumberFormat="1" applyFont="1" applyFill="1" applyBorder="1" applyAlignment="1">
      <alignment horizontal="center" vertical="center"/>
    </xf>
    <xf numFmtId="1" fontId="241" fillId="4" borderId="60" xfId="53506" quotePrefix="1" applyNumberFormat="1" applyFont="1" applyFill="1" applyBorder="1" applyAlignment="1">
      <alignment horizontal="center" vertical="center"/>
    </xf>
    <xf numFmtId="1" fontId="34" fillId="3" borderId="0" xfId="14" quotePrefix="1" applyNumberFormat="1" applyFont="1" applyFill="1" applyBorder="1" applyAlignment="1">
      <alignment horizontal="center" vertical="center"/>
    </xf>
    <xf numFmtId="0" fontId="34" fillId="3" borderId="0" xfId="0" quotePrefix="1" applyFont="1" applyFill="1" applyAlignment="1">
      <alignment horizontal="center" vertical="center"/>
    </xf>
    <xf numFmtId="0" fontId="34" fillId="3" borderId="60" xfId="0" applyFont="1" applyFill="1" applyBorder="1" applyAlignment="1">
      <alignment horizontal="center" vertical="center"/>
    </xf>
    <xf numFmtId="222" fontId="37" fillId="0" borderId="64" xfId="0" applyNumberFormat="1" applyFont="1" applyBorder="1" applyAlignment="1">
      <alignment horizontal="center"/>
    </xf>
    <xf numFmtId="222" fontId="37" fillId="0" borderId="0" xfId="0" applyNumberFormat="1" applyFont="1" applyAlignment="1">
      <alignment horizontal="center"/>
    </xf>
    <xf numFmtId="174" fontId="36" fillId="0" borderId="0" xfId="14" applyNumberFormat="1" applyFont="1" applyBorder="1" applyAlignment="1">
      <alignment horizontal="center" vertical="center"/>
    </xf>
    <xf numFmtId="222" fontId="35" fillId="0" borderId="0" xfId="14" applyNumberFormat="1" applyFont="1" applyBorder="1" applyAlignment="1">
      <alignment horizontal="center"/>
    </xf>
    <xf numFmtId="174" fontId="35" fillId="0" borderId="0" xfId="14" applyNumberFormat="1" applyFont="1" applyBorder="1" applyAlignment="1">
      <alignment horizontal="center" vertical="center"/>
    </xf>
    <xf numFmtId="14" fontId="34" fillId="3" borderId="67" xfId="37" applyNumberFormat="1" applyFont="1" applyFill="1" applyBorder="1" applyAlignment="1">
      <alignment horizontal="center"/>
    </xf>
    <xf numFmtId="172" fontId="36" fillId="0" borderId="67" xfId="15" applyNumberFormat="1" applyFont="1" applyBorder="1" applyAlignment="1">
      <alignment horizontal="center" vertical="center"/>
    </xf>
    <xf numFmtId="0" fontId="34" fillId="3" borderId="60" xfId="53493" applyFont="1" applyFill="1" applyBorder="1" applyAlignment="1">
      <alignment horizontal="center" vertical="center"/>
    </xf>
    <xf numFmtId="10" fontId="35" fillId="0" borderId="4" xfId="47" applyNumberFormat="1" applyFont="1" applyBorder="1" applyAlignment="1">
      <alignment horizontal="center"/>
    </xf>
    <xf numFmtId="10" fontId="35" fillId="0" borderId="0" xfId="47" applyNumberFormat="1" applyFont="1" applyAlignment="1">
      <alignment horizontal="center"/>
    </xf>
    <xf numFmtId="10" fontId="35" fillId="0" borderId="5" xfId="47" applyNumberFormat="1" applyFont="1" applyBorder="1" applyAlignment="1">
      <alignment horizontal="center"/>
    </xf>
    <xf numFmtId="0" fontId="223" fillId="3" borderId="5" xfId="37" applyFont="1" applyFill="1" applyBorder="1" applyAlignment="1">
      <alignment horizontal="center" vertical="center"/>
    </xf>
    <xf numFmtId="0" fontId="35" fillId="0" borderId="63" xfId="0" applyFont="1" applyBorder="1"/>
    <xf numFmtId="172" fontId="35" fillId="0" borderId="4" xfId="53510" applyNumberFormat="1" applyFont="1" applyBorder="1" applyAlignment="1">
      <alignment horizontal="center"/>
    </xf>
    <xf numFmtId="172" fontId="35" fillId="0" borderId="5" xfId="53510" applyNumberFormat="1" applyFont="1" applyBorder="1" applyAlignment="1">
      <alignment horizontal="center"/>
    </xf>
    <xf numFmtId="172" fontId="35" fillId="0" borderId="4" xfId="53510" applyNumberFormat="1" applyFont="1" applyFill="1" applyBorder="1" applyAlignment="1">
      <alignment horizontal="center"/>
    </xf>
    <xf numFmtId="172" fontId="35" fillId="0" borderId="5" xfId="53510" applyNumberFormat="1" applyFont="1" applyFill="1" applyBorder="1" applyAlignment="1">
      <alignment horizontal="center"/>
    </xf>
    <xf numFmtId="10" fontId="35" fillId="0" borderId="4" xfId="53510" applyNumberFormat="1" applyFont="1" applyBorder="1" applyAlignment="1">
      <alignment horizontal="center"/>
    </xf>
    <xf numFmtId="10" fontId="35" fillId="0" borderId="5" xfId="53510" applyNumberFormat="1" applyFont="1" applyBorder="1" applyAlignment="1">
      <alignment horizontal="center"/>
    </xf>
    <xf numFmtId="172" fontId="35" fillId="0" borderId="66" xfId="53510" applyNumberFormat="1" applyFont="1" applyBorder="1" applyAlignment="1">
      <alignment horizontal="center"/>
    </xf>
    <xf numFmtId="172" fontId="35" fillId="0" borderId="67" xfId="53510" applyNumberFormat="1" applyFont="1" applyBorder="1" applyAlignment="1">
      <alignment horizontal="center"/>
    </xf>
    <xf numFmtId="1" fontId="223" fillId="3" borderId="0" xfId="37" quotePrefix="1" applyNumberFormat="1" applyFont="1" applyFill="1" applyAlignment="1">
      <alignment horizontal="center" vertical="center"/>
    </xf>
    <xf numFmtId="10" fontId="20" fillId="0" borderId="0" xfId="0" applyNumberFormat="1" applyFont="1"/>
    <xf numFmtId="172" fontId="35" fillId="0" borderId="4" xfId="25" applyNumberFormat="1" applyFont="1" applyBorder="1" applyAlignment="1">
      <alignment horizontal="center"/>
    </xf>
    <xf numFmtId="172" fontId="35" fillId="0" borderId="0" xfId="25" applyNumberFormat="1" applyFont="1" applyBorder="1" applyAlignment="1">
      <alignment horizontal="center"/>
    </xf>
    <xf numFmtId="172" fontId="35" fillId="0" borderId="5" xfId="25" applyNumberFormat="1" applyFont="1" applyBorder="1" applyAlignment="1">
      <alignment horizontal="center"/>
    </xf>
    <xf numFmtId="172" fontId="35" fillId="0" borderId="66" xfId="25" applyNumberFormat="1" applyFont="1" applyBorder="1" applyAlignment="1">
      <alignment horizontal="center"/>
    </xf>
    <xf numFmtId="172" fontId="35" fillId="0" borderId="2" xfId="25" applyNumberFormat="1" applyFont="1" applyBorder="1" applyAlignment="1">
      <alignment horizontal="center"/>
    </xf>
    <xf numFmtId="172" fontId="35" fillId="0" borderId="67" xfId="25" applyNumberFormat="1" applyFont="1" applyBorder="1" applyAlignment="1">
      <alignment horizontal="center"/>
    </xf>
    <xf numFmtId="0" fontId="223" fillId="123" borderId="6" xfId="0" applyFont="1" applyFill="1" applyBorder="1" applyAlignment="1">
      <alignment horizontal="center" vertical="center" wrapText="1"/>
    </xf>
    <xf numFmtId="0" fontId="223" fillId="123" borderId="9" xfId="0" applyFont="1" applyFill="1" applyBorder="1" applyAlignment="1">
      <alignment horizontal="center" vertical="center" wrapText="1"/>
    </xf>
    <xf numFmtId="0" fontId="223" fillId="123" borderId="9" xfId="0" applyFont="1" applyFill="1" applyBorder="1" applyAlignment="1">
      <alignment horizontal="center" vertical="center"/>
    </xf>
    <xf numFmtId="0" fontId="210" fillId="0" borderId="8" xfId="0" applyFont="1" applyBorder="1" applyAlignment="1">
      <alignment vertical="center" wrapText="1"/>
    </xf>
    <xf numFmtId="0" fontId="210" fillId="0" borderId="7" xfId="0" applyFont="1" applyBorder="1" applyAlignment="1">
      <alignment vertical="center" wrapText="1"/>
    </xf>
    <xf numFmtId="0" fontId="210" fillId="0" borderId="9" xfId="0" applyFont="1" applyBorder="1" applyAlignment="1">
      <alignment vertical="center" wrapText="1"/>
    </xf>
    <xf numFmtId="0" fontId="206" fillId="0" borderId="1" xfId="0" applyFont="1" applyBorder="1" applyAlignment="1">
      <alignment vertical="center" wrapText="1"/>
    </xf>
    <xf numFmtId="0" fontId="206" fillId="0" borderId="67" xfId="0" applyFont="1" applyBorder="1" applyAlignment="1">
      <alignment horizontal="center" vertical="center" wrapText="1"/>
    </xf>
    <xf numFmtId="0" fontId="35" fillId="0" borderId="67" xfId="0" applyFont="1" applyBorder="1" applyAlignment="1">
      <alignment horizontal="center" vertical="center"/>
    </xf>
    <xf numFmtId="0" fontId="35" fillId="0" borderId="67" xfId="0" applyFont="1" applyBorder="1" applyAlignment="1">
      <alignment horizontal="center" vertical="center" wrapText="1"/>
    </xf>
    <xf numFmtId="0" fontId="210" fillId="0" borderId="7" xfId="0" applyFont="1" applyBorder="1" applyAlignment="1">
      <alignment vertical="center"/>
    </xf>
    <xf numFmtId="0" fontId="210" fillId="0" borderId="9" xfId="0" applyFont="1" applyBorder="1" applyAlignment="1">
      <alignment vertical="center"/>
    </xf>
    <xf numFmtId="0" fontId="35" fillId="0" borderId="1" xfId="0" applyFont="1" applyBorder="1" applyAlignment="1">
      <alignment vertical="center" wrapText="1"/>
    </xf>
    <xf numFmtId="3" fontId="35" fillId="0" borderId="67" xfId="0" applyNumberFormat="1" applyFont="1" applyBorder="1" applyAlignment="1">
      <alignment horizontal="center" vertical="center" wrapText="1"/>
    </xf>
    <xf numFmtId="0" fontId="206" fillId="0" borderId="67" xfId="0" applyFont="1" applyBorder="1" applyAlignment="1">
      <alignment horizontal="center" vertical="center"/>
    </xf>
    <xf numFmtId="0" fontId="208" fillId="0" borderId="0" xfId="0" applyFont="1"/>
    <xf numFmtId="0" fontId="251" fillId="3" borderId="62" xfId="0" applyFont="1" applyFill="1" applyBorder="1" applyAlignment="1">
      <alignment vertical="center" wrapText="1"/>
    </xf>
    <xf numFmtId="49" fontId="251" fillId="3" borderId="66" xfId="0" applyNumberFormat="1" applyFont="1" applyFill="1" applyBorder="1" applyAlignment="1">
      <alignment horizontal="left" vertical="center" wrapText="1"/>
    </xf>
    <xf numFmtId="0" fontId="251" fillId="3" borderId="66" xfId="0" applyFont="1" applyFill="1" applyBorder="1" applyAlignment="1">
      <alignment horizontal="center" vertical="center" wrapText="1"/>
    </xf>
    <xf numFmtId="0" fontId="251" fillId="3" borderId="67" xfId="0" applyFont="1" applyFill="1" applyBorder="1" applyAlignment="1">
      <alignment horizontal="center" vertical="center" wrapText="1"/>
    </xf>
    <xf numFmtId="49" fontId="245" fillId="0" borderId="65" xfId="0" applyNumberFormat="1" applyFont="1" applyBorder="1" applyAlignment="1">
      <alignment horizontal="left" vertical="center" wrapText="1"/>
    </xf>
    <xf numFmtId="176" fontId="245" fillId="5" borderId="0" xfId="53506" applyNumberFormat="1" applyFont="1" applyFill="1" applyAlignment="1">
      <alignment vertical="center"/>
    </xf>
    <xf numFmtId="172" fontId="245" fillId="5" borderId="4" xfId="53496" applyNumberFormat="1" applyFont="1" applyFill="1" applyBorder="1" applyAlignment="1">
      <alignment horizontal="center" vertical="center"/>
    </xf>
    <xf numFmtId="172" fontId="245" fillId="5" borderId="5" xfId="53496" applyNumberFormat="1" applyFont="1" applyFill="1" applyBorder="1" applyAlignment="1">
      <alignment horizontal="center" vertical="center"/>
    </xf>
    <xf numFmtId="49" fontId="245" fillId="0" borderId="3" xfId="0" applyNumberFormat="1" applyFont="1" applyBorder="1" applyAlignment="1">
      <alignment horizontal="left" vertical="center" wrapText="1"/>
    </xf>
    <xf numFmtId="176" fontId="245" fillId="0" borderId="0" xfId="53506" applyNumberFormat="1" applyFont="1"/>
    <xf numFmtId="49" fontId="246" fillId="0" borderId="6" xfId="0" applyNumberFormat="1" applyFont="1" applyBorder="1" applyAlignment="1">
      <alignment horizontal="left" vertical="center" wrapText="1"/>
    </xf>
    <xf numFmtId="176" fontId="246" fillId="0" borderId="7" xfId="53506" applyNumberFormat="1" applyFont="1" applyBorder="1"/>
    <xf numFmtId="172" fontId="246" fillId="5" borderId="8" xfId="53496" applyNumberFormat="1" applyFont="1" applyFill="1" applyBorder="1" applyAlignment="1">
      <alignment horizontal="center" vertical="center"/>
    </xf>
    <xf numFmtId="172" fontId="246" fillId="5" borderId="9" xfId="53496" applyNumberFormat="1" applyFont="1" applyFill="1" applyBorder="1" applyAlignment="1">
      <alignment horizontal="center" vertical="center"/>
    </xf>
    <xf numFmtId="0" fontId="36" fillId="0" borderId="6" xfId="13" applyFont="1" applyBorder="1" applyAlignment="1">
      <alignment vertical="center"/>
    </xf>
    <xf numFmtId="0" fontId="36" fillId="0" borderId="4" xfId="0" applyFont="1" applyBorder="1" applyAlignment="1">
      <alignment horizontal="left" wrapText="1" indent="1"/>
    </xf>
    <xf numFmtId="0" fontId="20" fillId="0" borderId="0" xfId="0" applyFont="1" applyAlignment="1">
      <alignment horizontal="left"/>
    </xf>
    <xf numFmtId="172" fontId="206" fillId="0" borderId="5" xfId="0" applyNumberFormat="1" applyFont="1" applyBorder="1" applyAlignment="1">
      <alignment horizontal="center" vertical="center"/>
    </xf>
    <xf numFmtId="9" fontId="206" fillId="0" borderId="5" xfId="0" applyNumberFormat="1" applyFont="1" applyBorder="1" applyAlignment="1">
      <alignment horizontal="center" vertical="center"/>
    </xf>
    <xf numFmtId="172" fontId="217" fillId="0" borderId="60" xfId="53496" applyNumberFormat="1" applyFont="1" applyBorder="1" applyAlignment="1">
      <alignment horizontal="center" wrapText="1"/>
    </xf>
    <xf numFmtId="172" fontId="36" fillId="0" borderId="66" xfId="19" applyNumberFormat="1" applyFont="1" applyBorder="1" applyAlignment="1">
      <alignment horizontal="center"/>
    </xf>
    <xf numFmtId="172" fontId="36" fillId="0" borderId="67" xfId="19" applyNumberFormat="1" applyFont="1" applyBorder="1" applyAlignment="1">
      <alignment horizontal="center"/>
    </xf>
    <xf numFmtId="172" fontId="35" fillId="0" borderId="8" xfId="48867" applyNumberFormat="1" applyFont="1" applyBorder="1" applyAlignment="1">
      <alignment horizontal="center" vertical="center"/>
    </xf>
    <xf numFmtId="172" fontId="35" fillId="0" borderId="9" xfId="48867" applyNumberFormat="1" applyFont="1" applyBorder="1" applyAlignment="1">
      <alignment horizontal="center" vertical="center"/>
    </xf>
    <xf numFmtId="172" fontId="36" fillId="0" borderId="62" xfId="15" quotePrefix="1" applyNumberFormat="1" applyFont="1" applyBorder="1" applyAlignment="1">
      <alignment horizontal="center"/>
    </xf>
    <xf numFmtId="172" fontId="36" fillId="0" borderId="63" xfId="15" quotePrefix="1" applyNumberFormat="1" applyFont="1" applyBorder="1" applyAlignment="1">
      <alignment horizontal="center"/>
    </xf>
    <xf numFmtId="172" fontId="36" fillId="0" borderId="4" xfId="15" quotePrefix="1" applyNumberFormat="1" applyFont="1" applyBorder="1" applyAlignment="1">
      <alignment horizontal="center"/>
    </xf>
    <xf numFmtId="172" fontId="36" fillId="0" borderId="5" xfId="15" quotePrefix="1" applyNumberFormat="1" applyFont="1" applyBorder="1" applyAlignment="1">
      <alignment horizontal="center"/>
    </xf>
    <xf numFmtId="172" fontId="36" fillId="0" borderId="66" xfId="15" quotePrefix="1" applyNumberFormat="1" applyFont="1" applyBorder="1" applyAlignment="1">
      <alignment horizontal="center"/>
    </xf>
    <xf numFmtId="172" fontId="36" fillId="0" borderId="67" xfId="15" quotePrefix="1" applyNumberFormat="1" applyFont="1" applyBorder="1" applyAlignment="1">
      <alignment horizontal="center"/>
    </xf>
    <xf numFmtId="172" fontId="36" fillId="0" borderId="4" xfId="15" applyNumberFormat="1" applyFont="1" applyBorder="1" applyAlignment="1">
      <alignment horizontal="center"/>
    </xf>
    <xf numFmtId="172" fontId="36" fillId="0" borderId="5" xfId="15" applyNumberFormat="1" applyFont="1" applyBorder="1" applyAlignment="1">
      <alignment horizontal="center"/>
    </xf>
    <xf numFmtId="172" fontId="36" fillId="0" borderId="62" xfId="15" applyNumberFormat="1" applyFont="1" applyBorder="1" applyAlignment="1">
      <alignment horizontal="center" vertical="center"/>
    </xf>
    <xf numFmtId="172" fontId="36" fillId="0" borderId="63" xfId="15" applyNumberFormat="1" applyFont="1" applyBorder="1" applyAlignment="1">
      <alignment horizontal="center" vertical="center"/>
    </xf>
    <xf numFmtId="172" fontId="217" fillId="0" borderId="67" xfId="53510" applyNumberFormat="1" applyFont="1" applyBorder="1" applyAlignment="1">
      <alignment horizontal="center" vertical="center"/>
    </xf>
    <xf numFmtId="0" fontId="239" fillId="0" borderId="0" xfId="0" applyFont="1" applyAlignment="1">
      <alignment horizontal="left" vertical="center" readingOrder="1"/>
    </xf>
    <xf numFmtId="172" fontId="35" fillId="5" borderId="62" xfId="32495" applyNumberFormat="1" applyFont="1" applyFill="1" applyBorder="1" applyAlignment="1">
      <alignment horizontal="center"/>
    </xf>
    <xf numFmtId="172" fontId="35" fillId="5" borderId="64" xfId="32495" applyNumberFormat="1" applyFont="1" applyFill="1" applyBorder="1" applyAlignment="1">
      <alignment horizontal="center"/>
    </xf>
    <xf numFmtId="172" fontId="35" fillId="5" borderId="4" xfId="32495" applyNumberFormat="1" applyFont="1" applyFill="1" applyBorder="1" applyAlignment="1">
      <alignment horizontal="center"/>
    </xf>
    <xf numFmtId="172" fontId="35" fillId="5" borderId="0" xfId="32495" applyNumberFormat="1" applyFont="1" applyFill="1" applyAlignment="1">
      <alignment horizontal="center"/>
    </xf>
    <xf numFmtId="10" fontId="35" fillId="5" borderId="4" xfId="15" applyNumberFormat="1" applyFont="1" applyFill="1" applyBorder="1" applyAlignment="1">
      <alignment horizontal="center" vertical="center"/>
    </xf>
    <xf numFmtId="10" fontId="35" fillId="5" borderId="0" xfId="15" applyNumberFormat="1" applyFont="1" applyFill="1" applyAlignment="1">
      <alignment horizontal="center" vertical="center"/>
    </xf>
    <xf numFmtId="172" fontId="35" fillId="0" borderId="4" xfId="47" applyNumberFormat="1" applyFont="1" applyBorder="1" applyAlignment="1">
      <alignment horizontal="center"/>
    </xf>
    <xf numFmtId="172" fontId="35" fillId="0" borderId="0" xfId="47" applyNumberFormat="1" applyFont="1" applyAlignment="1">
      <alignment horizontal="center"/>
    </xf>
    <xf numFmtId="172" fontId="35" fillId="0" borderId="5" xfId="47" applyNumberFormat="1" applyFont="1" applyBorder="1" applyAlignment="1">
      <alignment horizontal="center"/>
    </xf>
    <xf numFmtId="172" fontId="35" fillId="0" borderId="66" xfId="47" applyNumberFormat="1" applyFont="1" applyBorder="1" applyAlignment="1">
      <alignment horizontal="center"/>
    </xf>
    <xf numFmtId="172" fontId="35" fillId="0" borderId="2" xfId="47" applyNumberFormat="1" applyFont="1" applyBorder="1" applyAlignment="1">
      <alignment horizontal="center"/>
    </xf>
    <xf numFmtId="172" fontId="35" fillId="0" borderId="67" xfId="47" applyNumberFormat="1" applyFont="1" applyBorder="1" applyAlignment="1">
      <alignment horizontal="center"/>
    </xf>
    <xf numFmtId="172" fontId="206" fillId="0" borderId="0" xfId="0" applyNumberFormat="1" applyFont="1" applyAlignment="1">
      <alignment horizontal="center" vertical="center"/>
    </xf>
    <xf numFmtId="9" fontId="206" fillId="0" borderId="0" xfId="0" applyNumberFormat="1" applyFont="1" applyAlignment="1">
      <alignment horizontal="center" vertical="center"/>
    </xf>
    <xf numFmtId="224" fontId="215" fillId="5" borderId="0" xfId="7828" applyNumberFormat="1" applyFont="1" applyFill="1" applyAlignment="1">
      <alignment horizontal="center" vertical="center" wrapText="1"/>
    </xf>
    <xf numFmtId="0" fontId="227" fillId="0" borderId="0" xfId="0" applyFont="1"/>
    <xf numFmtId="3" fontId="36" fillId="0" borderId="62" xfId="0" applyNumberFormat="1" applyFont="1" applyBorder="1" applyAlignment="1">
      <alignment horizontal="center" vertical="center"/>
    </xf>
    <xf numFmtId="3" fontId="36" fillId="0" borderId="64" xfId="0" applyNumberFormat="1" applyFont="1" applyBorder="1" applyAlignment="1">
      <alignment horizontal="center" vertical="center"/>
    </xf>
    <xf numFmtId="3" fontId="36" fillId="0" borderId="63" xfId="0" applyNumberFormat="1" applyFont="1" applyBorder="1" applyAlignment="1">
      <alignment horizontal="center" vertical="center"/>
    </xf>
    <xf numFmtId="172" fontId="35" fillId="0" borderId="64" xfId="53521" applyNumberFormat="1" applyFont="1" applyBorder="1" applyAlignment="1">
      <alignment horizontal="center" vertical="center"/>
    </xf>
    <xf numFmtId="222" fontId="35" fillId="0" borderId="4" xfId="53513" applyNumberFormat="1" applyFont="1" applyBorder="1" applyAlignment="1">
      <alignment horizontal="center" vertical="center"/>
    </xf>
    <xf numFmtId="222" fontId="35" fillId="0" borderId="0" xfId="53513" applyNumberFormat="1" applyFont="1" applyAlignment="1">
      <alignment horizontal="center" vertical="center"/>
    </xf>
    <xf numFmtId="222" fontId="35" fillId="0" borderId="5" xfId="53513" applyNumberFormat="1" applyFont="1" applyBorder="1" applyAlignment="1">
      <alignment horizontal="center" vertical="center"/>
    </xf>
    <xf numFmtId="172" fontId="35" fillId="0" borderId="0" xfId="53521" applyNumberFormat="1" applyFont="1" applyAlignment="1">
      <alignment horizontal="center" vertical="center"/>
    </xf>
    <xf numFmtId="0" fontId="35" fillId="2" borderId="3" xfId="26" applyFont="1" applyFill="1" applyBorder="1"/>
    <xf numFmtId="172" fontId="217" fillId="0" borderId="62" xfId="53496" applyNumberFormat="1" applyFont="1" applyBorder="1" applyAlignment="1">
      <alignment horizontal="center"/>
    </xf>
    <xf numFmtId="172" fontId="217" fillId="0" borderId="64" xfId="53496" applyNumberFormat="1" applyFont="1" applyBorder="1" applyAlignment="1">
      <alignment horizontal="center"/>
    </xf>
    <xf numFmtId="172" fontId="217" fillId="0" borderId="63" xfId="53496" applyNumberFormat="1" applyFont="1" applyBorder="1" applyAlignment="1">
      <alignment horizontal="center"/>
    </xf>
    <xf numFmtId="172" fontId="36" fillId="0" borderId="63" xfId="53521" applyNumberFormat="1" applyFont="1" applyBorder="1" applyAlignment="1">
      <alignment horizontal="center"/>
    </xf>
    <xf numFmtId="172" fontId="217" fillId="0" borderId="66" xfId="53496" applyNumberFormat="1" applyFont="1" applyBorder="1" applyAlignment="1">
      <alignment horizontal="center"/>
    </xf>
    <xf numFmtId="172" fontId="217" fillId="0" borderId="60" xfId="53496" applyNumberFormat="1" applyFont="1" applyBorder="1" applyAlignment="1">
      <alignment horizontal="center"/>
    </xf>
    <xf numFmtId="172" fontId="217" fillId="0" borderId="67" xfId="53496" applyNumberFormat="1" applyFont="1" applyBorder="1" applyAlignment="1">
      <alignment horizontal="center"/>
    </xf>
    <xf numFmtId="172" fontId="36" fillId="0" borderId="66" xfId="53521" applyNumberFormat="1" applyFont="1" applyBorder="1" applyAlignment="1">
      <alignment horizontal="center"/>
    </xf>
    <xf numFmtId="172" fontId="36" fillId="0" borderId="62" xfId="53521" applyNumberFormat="1" applyFont="1" applyBorder="1" applyAlignment="1">
      <alignment horizontal="center"/>
    </xf>
    <xf numFmtId="172" fontId="36" fillId="0" borderId="67" xfId="53521" applyNumberFormat="1" applyFont="1" applyBorder="1" applyAlignment="1">
      <alignment horizontal="center"/>
    </xf>
    <xf numFmtId="0" fontId="254" fillId="5" borderId="0" xfId="0" applyFont="1" applyFill="1"/>
    <xf numFmtId="222" fontId="36" fillId="0" borderId="62" xfId="14" applyNumberFormat="1" applyFont="1" applyBorder="1" applyAlignment="1">
      <alignment horizontal="center" vertical="center"/>
    </xf>
    <xf numFmtId="222" fontId="36" fillId="0" borderId="63" xfId="14" applyNumberFormat="1" applyFont="1" applyBorder="1" applyAlignment="1">
      <alignment horizontal="center" vertical="center"/>
    </xf>
    <xf numFmtId="172" fontId="36" fillId="6" borderId="65" xfId="15" applyNumberFormat="1" applyFont="1" applyFill="1" applyBorder="1" applyAlignment="1">
      <alignment horizontal="center"/>
    </xf>
    <xf numFmtId="172" fontId="35" fillId="6" borderId="3" xfId="15" applyNumberFormat="1" applyFont="1" applyFill="1" applyBorder="1" applyAlignment="1">
      <alignment horizontal="center"/>
    </xf>
    <xf numFmtId="172" fontId="36" fillId="6" borderId="3" xfId="15" applyNumberFormat="1" applyFont="1" applyFill="1" applyBorder="1" applyAlignment="1">
      <alignment horizontal="center"/>
    </xf>
    <xf numFmtId="172" fontId="36" fillId="6" borderId="6" xfId="15" applyNumberFormat="1" applyFont="1" applyFill="1" applyBorder="1" applyAlignment="1">
      <alignment horizontal="center"/>
    </xf>
    <xf numFmtId="172" fontId="35" fillId="6" borderId="6" xfId="15" applyNumberFormat="1" applyFont="1" applyFill="1" applyBorder="1" applyAlignment="1">
      <alignment horizontal="center"/>
    </xf>
    <xf numFmtId="172" fontId="36" fillId="0" borderId="3" xfId="15" applyNumberFormat="1" applyFont="1" applyBorder="1" applyAlignment="1">
      <alignment horizontal="center"/>
    </xf>
    <xf numFmtId="10" fontId="36" fillId="0" borderId="66" xfId="15" applyNumberFormat="1" applyFont="1" applyBorder="1" applyAlignment="1">
      <alignment horizontal="center"/>
    </xf>
    <xf numFmtId="10" fontId="36" fillId="0" borderId="60" xfId="15" applyNumberFormat="1" applyFont="1" applyBorder="1" applyAlignment="1">
      <alignment horizontal="center"/>
    </xf>
    <xf numFmtId="172" fontId="36" fillId="0" borderId="1" xfId="15" applyNumberFormat="1" applyFont="1" applyBorder="1" applyAlignment="1">
      <alignment horizontal="center"/>
    </xf>
    <xf numFmtId="222" fontId="37" fillId="0" borderId="63" xfId="0" applyNumberFormat="1" applyFont="1" applyBorder="1" applyAlignment="1">
      <alignment horizontal="center"/>
    </xf>
    <xf numFmtId="172" fontId="35" fillId="6" borderId="65" xfId="15" applyNumberFormat="1" applyFont="1" applyFill="1" applyBorder="1" applyAlignment="1">
      <alignment horizontal="center"/>
    </xf>
    <xf numFmtId="222" fontId="37" fillId="0" borderId="5" xfId="0" applyNumberFormat="1" applyFont="1" applyBorder="1" applyAlignment="1">
      <alignment horizontal="center"/>
    </xf>
    <xf numFmtId="222" fontId="36" fillId="0" borderId="64" xfId="14" applyNumberFormat="1" applyFont="1" applyBorder="1" applyAlignment="1">
      <alignment horizontal="center"/>
    </xf>
    <xf numFmtId="222" fontId="217" fillId="0" borderId="64" xfId="0" applyNumberFormat="1" applyFont="1" applyBorder="1" applyAlignment="1">
      <alignment horizontal="center"/>
    </xf>
    <xf numFmtId="174" fontId="36" fillId="0" borderId="60" xfId="14" applyNumberFormat="1" applyFont="1" applyBorder="1" applyAlignment="1">
      <alignment horizontal="center" vertical="center"/>
    </xf>
    <xf numFmtId="172" fontId="36" fillId="0" borderId="1" xfId="15" applyNumberFormat="1" applyFont="1" applyBorder="1" applyAlignment="1">
      <alignment horizontal="center" vertical="center"/>
    </xf>
    <xf numFmtId="174" fontId="36" fillId="0" borderId="5" xfId="14" applyNumberFormat="1" applyFont="1" applyBorder="1" applyAlignment="1">
      <alignment horizontal="center" vertical="center"/>
    </xf>
    <xf numFmtId="222" fontId="35" fillId="0" borderId="5" xfId="14" applyNumberFormat="1" applyFont="1" applyBorder="1" applyAlignment="1">
      <alignment horizontal="center"/>
    </xf>
    <xf numFmtId="172" fontId="35" fillId="0" borderId="3" xfId="15" applyNumberFormat="1" applyFont="1" applyBorder="1" applyAlignment="1">
      <alignment horizontal="center" vertical="center"/>
    </xf>
    <xf numFmtId="174" fontId="35" fillId="0" borderId="5" xfId="14" applyNumberFormat="1" applyFont="1" applyBorder="1" applyAlignment="1">
      <alignment horizontal="center" vertical="center"/>
    </xf>
    <xf numFmtId="10" fontId="35" fillId="0" borderId="5" xfId="15" applyNumberFormat="1" applyFont="1" applyBorder="1" applyAlignment="1">
      <alignment horizontal="center" vertical="center"/>
    </xf>
    <xf numFmtId="172" fontId="36" fillId="0" borderId="3" xfId="15" applyNumberFormat="1" applyFont="1" applyBorder="1" applyAlignment="1">
      <alignment horizontal="center" vertical="center"/>
    </xf>
    <xf numFmtId="172" fontId="36" fillId="0" borderId="69" xfId="15" applyNumberFormat="1" applyFont="1" applyBorder="1" applyAlignment="1">
      <alignment horizontal="center" vertical="center"/>
    </xf>
    <xf numFmtId="10" fontId="36" fillId="0" borderId="66" xfId="15" applyNumberFormat="1" applyFont="1" applyBorder="1" applyAlignment="1">
      <alignment horizontal="center" vertical="center"/>
    </xf>
    <xf numFmtId="0" fontId="34" fillId="3" borderId="0" xfId="37" quotePrefix="1" applyFont="1" applyFill="1" applyAlignment="1">
      <alignment horizontal="center"/>
    </xf>
    <xf numFmtId="0" fontId="34" fillId="3" borderId="3" xfId="0" quotePrefix="1" applyFont="1" applyFill="1" applyBorder="1" applyAlignment="1">
      <alignment horizontal="center"/>
    </xf>
    <xf numFmtId="0" fontId="36" fillId="0" borderId="62" xfId="0" applyFont="1" applyBorder="1" applyAlignment="1">
      <alignment horizontal="left" vertical="center"/>
    </xf>
    <xf numFmtId="172" fontId="36" fillId="6" borderId="64" xfId="48867" applyNumberFormat="1" applyFont="1" applyFill="1" applyBorder="1" applyAlignment="1">
      <alignment horizontal="center"/>
    </xf>
    <xf numFmtId="222" fontId="36" fillId="0" borderId="63" xfId="53506" applyNumberFormat="1" applyFont="1" applyFill="1" applyBorder="1" applyAlignment="1">
      <alignment horizontal="center" vertical="center"/>
    </xf>
    <xf numFmtId="172" fontId="35" fillId="5" borderId="0" xfId="48907" applyNumberFormat="1" applyFont="1" applyFill="1" applyBorder="1" applyAlignment="1">
      <alignment horizontal="center" vertical="center" wrapText="1"/>
    </xf>
    <xf numFmtId="172" fontId="36" fillId="5" borderId="0" xfId="48907" applyNumberFormat="1" applyFont="1" applyFill="1" applyBorder="1" applyAlignment="1">
      <alignment horizontal="center" vertical="center" wrapText="1"/>
    </xf>
    <xf numFmtId="0" fontId="223" fillId="3" borderId="65" xfId="53515" applyFont="1" applyFill="1" applyBorder="1" applyAlignment="1">
      <alignment horizontal="center" vertical="center"/>
    </xf>
    <xf numFmtId="17" fontId="34" fillId="3" borderId="67" xfId="0" applyNumberFormat="1" applyFont="1" applyFill="1" applyBorder="1" applyAlignment="1">
      <alignment horizontal="center" vertical="center"/>
    </xf>
    <xf numFmtId="0" fontId="35" fillId="0" borderId="0" xfId="0" applyFont="1" applyAlignment="1">
      <alignment horizontal="center"/>
    </xf>
    <xf numFmtId="0" fontId="35" fillId="0" borderId="65" xfId="0" applyFont="1" applyBorder="1" applyAlignment="1">
      <alignment horizontal="center"/>
    </xf>
    <xf numFmtId="172" fontId="35" fillId="5" borderId="3" xfId="48907" applyNumberFormat="1" applyFont="1" applyFill="1" applyBorder="1" applyAlignment="1">
      <alignment horizontal="center" vertical="center" wrapText="1"/>
    </xf>
    <xf numFmtId="172" fontId="36" fillId="5" borderId="3" xfId="48907" applyNumberFormat="1" applyFont="1" applyFill="1" applyBorder="1" applyAlignment="1">
      <alignment horizontal="center" vertical="center" wrapText="1"/>
    </xf>
    <xf numFmtId="172" fontId="36" fillId="5" borderId="1" xfId="48907" applyNumberFormat="1" applyFont="1" applyFill="1" applyBorder="1" applyAlignment="1">
      <alignment horizontal="center" vertical="center" wrapText="1"/>
    </xf>
    <xf numFmtId="1" fontId="223" fillId="3" borderId="66" xfId="53506" quotePrefix="1" applyNumberFormat="1" applyFont="1" applyFill="1" applyBorder="1" applyAlignment="1">
      <alignment horizontal="center" vertical="center"/>
    </xf>
    <xf numFmtId="1" fontId="223" fillId="3" borderId="67" xfId="53506" quotePrefix="1" applyNumberFormat="1" applyFont="1" applyFill="1" applyBorder="1" applyAlignment="1">
      <alignment horizontal="center" vertical="center"/>
    </xf>
    <xf numFmtId="0" fontId="217" fillId="5" borderId="0" xfId="0" applyFont="1" applyFill="1" applyAlignment="1">
      <alignment horizontal="center" wrapText="1"/>
    </xf>
    <xf numFmtId="0" fontId="223" fillId="5" borderId="0" xfId="53515" applyFont="1" applyFill="1" applyAlignment="1">
      <alignment horizontal="center" vertical="center"/>
    </xf>
    <xf numFmtId="17" fontId="34" fillId="5" borderId="0" xfId="0" applyNumberFormat="1" applyFont="1" applyFill="1" applyAlignment="1">
      <alignment horizontal="center" vertical="center"/>
    </xf>
    <xf numFmtId="0" fontId="35" fillId="5" borderId="0" xfId="0" applyFont="1" applyFill="1" applyAlignment="1">
      <alignment horizontal="left" vertical="top" wrapText="1"/>
    </xf>
    <xf numFmtId="0" fontId="217" fillId="0" borderId="0" xfId="0" applyFont="1" applyAlignment="1">
      <alignment wrapText="1"/>
    </xf>
    <xf numFmtId="0" fontId="217" fillId="5" borderId="0" xfId="0" applyFont="1" applyFill="1" applyAlignment="1">
      <alignment horizontal="center"/>
    </xf>
    <xf numFmtId="0" fontId="237" fillId="5" borderId="0" xfId="1" applyFont="1" applyFill="1" applyAlignment="1">
      <alignment horizontal="left"/>
    </xf>
    <xf numFmtId="0" fontId="217" fillId="5" borderId="0" xfId="0" applyFont="1" applyFill="1"/>
    <xf numFmtId="0" fontId="36" fillId="5" borderId="0" xfId="0" applyFont="1" applyFill="1" applyAlignment="1">
      <alignment horizontal="left" vertical="top" wrapText="1"/>
    </xf>
    <xf numFmtId="0" fontId="35" fillId="5" borderId="0" xfId="0" applyFont="1" applyFill="1" applyAlignment="1">
      <alignment vertical="top" wrapText="1"/>
    </xf>
    <xf numFmtId="0" fontId="2" fillId="5" borderId="0" xfId="0" applyFont="1" applyFill="1"/>
    <xf numFmtId="0" fontId="34" fillId="124" borderId="65" xfId="13" applyFont="1" applyFill="1" applyBorder="1" applyAlignment="1" applyProtection="1">
      <alignment horizontal="center" vertical="center"/>
      <protection locked="0"/>
    </xf>
    <xf numFmtId="17" fontId="34" fillId="124" borderId="60" xfId="14" quotePrefix="1" applyNumberFormat="1" applyFont="1" applyFill="1" applyBorder="1" applyAlignment="1" applyProtection="1">
      <alignment horizontal="center" vertical="center"/>
      <protection locked="0"/>
    </xf>
    <xf numFmtId="17" fontId="34" fillId="124" borderId="1" xfId="13" quotePrefix="1" applyNumberFormat="1" applyFont="1" applyFill="1" applyBorder="1" applyAlignment="1" applyProtection="1">
      <alignment horizontal="center" vertical="center"/>
      <protection locked="0"/>
    </xf>
    <xf numFmtId="172" fontId="35" fillId="6" borderId="65" xfId="53510" applyNumberFormat="1" applyFont="1" applyFill="1" applyBorder="1" applyAlignment="1">
      <alignment horizontal="center" vertical="center"/>
    </xf>
    <xf numFmtId="172" fontId="35" fillId="5" borderId="3" xfId="15" applyNumberFormat="1" applyFont="1" applyFill="1" applyBorder="1" applyAlignment="1">
      <alignment horizontal="center" vertical="center"/>
    </xf>
    <xf numFmtId="172" fontId="36" fillId="5" borderId="3" xfId="15" applyNumberFormat="1" applyFont="1" applyFill="1" applyBorder="1" applyAlignment="1">
      <alignment horizontal="center" vertical="center"/>
    </xf>
    <xf numFmtId="172" fontId="36" fillId="5" borderId="1" xfId="15" applyNumberFormat="1" applyFont="1" applyFill="1" applyBorder="1" applyAlignment="1">
      <alignment horizontal="center" vertical="center"/>
    </xf>
    <xf numFmtId="0" fontId="34" fillId="3" borderId="65" xfId="0" applyFont="1" applyFill="1" applyBorder="1" applyAlignment="1" applyProtection="1">
      <alignment horizontal="center" vertical="center"/>
      <protection locked="0"/>
    </xf>
    <xf numFmtId="17" fontId="223" fillId="4" borderId="4" xfId="0" quotePrefix="1" applyNumberFormat="1" applyFont="1" applyFill="1" applyBorder="1" applyAlignment="1" applyProtection="1">
      <alignment horizontal="center" vertical="center"/>
      <protection locked="0"/>
    </xf>
    <xf numFmtId="17" fontId="223" fillId="4" borderId="5" xfId="0" quotePrefix="1" applyNumberFormat="1" applyFont="1" applyFill="1" applyBorder="1" applyAlignment="1" applyProtection="1">
      <alignment horizontal="center" vertical="center"/>
      <protection locked="0"/>
    </xf>
    <xf numFmtId="0" fontId="223" fillId="4" borderId="1" xfId="0" applyFont="1" applyFill="1" applyBorder="1" applyAlignment="1" applyProtection="1">
      <alignment horizontal="center" vertical="center"/>
      <protection locked="0"/>
    </xf>
    <xf numFmtId="172" fontId="35" fillId="5" borderId="65" xfId="53510" applyNumberFormat="1" applyFont="1" applyFill="1" applyBorder="1" applyAlignment="1">
      <alignment horizontal="center" vertical="center" wrapText="1"/>
    </xf>
    <xf numFmtId="172" fontId="35" fillId="5" borderId="3" xfId="53510" applyNumberFormat="1" applyFont="1" applyFill="1" applyBorder="1" applyAlignment="1">
      <alignment horizontal="center" vertical="center" wrapText="1"/>
    </xf>
    <xf numFmtId="172" fontId="36" fillId="5" borderId="3" xfId="53510" applyNumberFormat="1" applyFont="1" applyFill="1" applyBorder="1" applyAlignment="1">
      <alignment horizontal="center" vertical="center" wrapText="1"/>
    </xf>
    <xf numFmtId="172" fontId="36" fillId="5" borderId="1" xfId="53510" applyNumberFormat="1" applyFont="1" applyFill="1" applyBorder="1" applyAlignment="1">
      <alignment horizontal="center" vertical="center" wrapText="1"/>
    </xf>
    <xf numFmtId="0" fontId="35" fillId="5" borderId="4" xfId="53510" applyNumberFormat="1" applyFont="1" applyFill="1" applyBorder="1" applyAlignment="1">
      <alignment horizontal="center" vertical="center" wrapText="1"/>
    </xf>
    <xf numFmtId="0" fontId="35" fillId="5" borderId="5" xfId="53510" applyNumberFormat="1" applyFont="1" applyFill="1" applyBorder="1" applyAlignment="1">
      <alignment horizontal="center" vertical="center" wrapText="1"/>
    </xf>
    <xf numFmtId="0" fontId="35" fillId="5" borderId="66" xfId="53510" applyNumberFormat="1" applyFont="1" applyFill="1" applyBorder="1" applyAlignment="1">
      <alignment horizontal="center" vertical="center" wrapText="1"/>
    </xf>
    <xf numFmtId="0" fontId="35" fillId="5" borderId="67" xfId="53510" applyNumberFormat="1" applyFont="1" applyFill="1" applyBorder="1" applyAlignment="1">
      <alignment horizontal="center" vertical="center" wrapText="1"/>
    </xf>
    <xf numFmtId="10" fontId="35" fillId="5" borderId="3" xfId="32495" applyNumberFormat="1" applyFont="1" applyFill="1" applyBorder="1" applyAlignment="1">
      <alignment horizontal="center"/>
    </xf>
    <xf numFmtId="10" fontId="35" fillId="5" borderId="1" xfId="32495" applyNumberFormat="1" applyFont="1" applyFill="1" applyBorder="1" applyAlignment="1">
      <alignment horizontal="center"/>
    </xf>
    <xf numFmtId="0" fontId="223" fillId="3" borderId="65" xfId="53515" applyFont="1" applyFill="1" applyBorder="1" applyAlignment="1" applyProtection="1">
      <alignment horizontal="center" vertical="center"/>
      <protection locked="0"/>
    </xf>
    <xf numFmtId="1" fontId="34" fillId="3" borderId="66" xfId="53515" quotePrefix="1" applyNumberFormat="1" applyFont="1" applyFill="1" applyBorder="1" applyAlignment="1" applyProtection="1">
      <alignment horizontal="center" vertical="center"/>
      <protection locked="0"/>
    </xf>
    <xf numFmtId="1" fontId="34" fillId="3" borderId="67" xfId="53515" quotePrefix="1" applyNumberFormat="1" applyFont="1" applyFill="1" applyBorder="1" applyAlignment="1" applyProtection="1">
      <alignment horizontal="center" vertical="center"/>
      <protection locked="0"/>
    </xf>
    <xf numFmtId="17" fontId="34" fillId="3" borderId="1" xfId="53515" quotePrefix="1" applyNumberFormat="1" applyFont="1" applyFill="1" applyBorder="1" applyAlignment="1" applyProtection="1">
      <alignment horizontal="center" vertical="center"/>
      <protection locked="0"/>
    </xf>
    <xf numFmtId="172" fontId="35" fillId="5" borderId="3" xfId="32992" applyNumberFormat="1" applyFont="1" applyFill="1" applyBorder="1" applyAlignment="1">
      <alignment horizontal="center" vertical="center"/>
    </xf>
    <xf numFmtId="172" fontId="36" fillId="5" borderId="3" xfId="32992" applyNumberFormat="1" applyFont="1" applyFill="1" applyBorder="1" applyAlignment="1">
      <alignment horizontal="center" vertical="center"/>
    </xf>
    <xf numFmtId="172" fontId="36" fillId="5" borderId="1" xfId="32992" applyNumberFormat="1" applyFont="1" applyFill="1" applyBorder="1" applyAlignment="1">
      <alignment horizontal="center" vertical="center"/>
    </xf>
    <xf numFmtId="14" fontId="223" fillId="3" borderId="1" xfId="37" applyNumberFormat="1" applyFont="1" applyFill="1" applyBorder="1" applyAlignment="1">
      <alignment horizontal="center" vertical="center"/>
    </xf>
    <xf numFmtId="0" fontId="37" fillId="0" borderId="3" xfId="0" applyFont="1" applyBorder="1" applyAlignment="1">
      <alignment horizontal="center"/>
    </xf>
    <xf numFmtId="0" fontId="37" fillId="0" borderId="1" xfId="0" applyFont="1" applyBorder="1" applyAlignment="1">
      <alignment horizontal="center"/>
    </xf>
    <xf numFmtId="0" fontId="223" fillId="4" borderId="3" xfId="0" applyFont="1" applyFill="1" applyBorder="1" applyAlignment="1" applyProtection="1">
      <alignment horizontal="center" vertical="center"/>
      <protection locked="0"/>
    </xf>
    <xf numFmtId="172" fontId="37" fillId="0" borderId="65" xfId="53510" applyNumberFormat="1" applyFont="1" applyBorder="1" applyAlignment="1">
      <alignment horizontal="center" vertical="center"/>
    </xf>
    <xf numFmtId="172" fontId="37" fillId="0" borderId="3" xfId="53510" applyNumberFormat="1" applyFont="1" applyBorder="1" applyAlignment="1">
      <alignment horizontal="center" vertical="center"/>
    </xf>
    <xf numFmtId="172" fontId="217" fillId="0" borderId="3" xfId="53510" applyNumberFormat="1" applyFont="1" applyBorder="1" applyAlignment="1">
      <alignment horizontal="center" vertical="center"/>
    </xf>
    <xf numFmtId="172" fontId="36" fillId="0" borderId="3" xfId="6" applyNumberFormat="1" applyFont="1" applyFill="1" applyBorder="1" applyAlignment="1">
      <alignment horizontal="center" vertical="center"/>
    </xf>
    <xf numFmtId="172" fontId="248" fillId="0" borderId="3" xfId="53510" applyNumberFormat="1" applyFont="1" applyBorder="1" applyAlignment="1">
      <alignment horizontal="center" vertical="center"/>
    </xf>
    <xf numFmtId="172" fontId="217" fillId="0" borderId="1" xfId="53510" applyNumberFormat="1" applyFont="1" applyBorder="1" applyAlignment="1">
      <alignment horizontal="center" vertical="center"/>
    </xf>
    <xf numFmtId="0" fontId="34" fillId="3" borderId="65" xfId="26" applyFont="1" applyFill="1" applyBorder="1" applyAlignment="1">
      <alignment horizontal="center" vertical="center"/>
    </xf>
    <xf numFmtId="172" fontId="35" fillId="0" borderId="65" xfId="19" applyNumberFormat="1" applyFont="1" applyBorder="1" applyAlignment="1">
      <alignment horizontal="center"/>
    </xf>
    <xf numFmtId="172" fontId="35" fillId="0" borderId="3" xfId="19" applyNumberFormat="1" applyFont="1" applyBorder="1" applyAlignment="1">
      <alignment horizontal="center"/>
    </xf>
    <xf numFmtId="172" fontId="206" fillId="2" borderId="0" xfId="20" applyNumberFormat="1" applyFont="1" applyFill="1" applyAlignment="1">
      <alignment horizontal="center" wrapText="1"/>
    </xf>
    <xf numFmtId="43" fontId="35" fillId="0" borderId="65" xfId="53506" applyFont="1" applyBorder="1" applyAlignment="1">
      <alignment horizontal="center" vertical="center" wrapText="1"/>
    </xf>
    <xf numFmtId="172" fontId="206" fillId="2" borderId="0" xfId="20" applyNumberFormat="1" applyFont="1" applyFill="1" applyAlignment="1">
      <alignment horizontal="center"/>
    </xf>
    <xf numFmtId="43" fontId="35" fillId="0" borderId="3" xfId="53506" applyFont="1" applyBorder="1" applyAlignment="1">
      <alignment horizontal="center" vertical="center" wrapText="1"/>
    </xf>
    <xf numFmtId="172" fontId="210" fillId="2" borderId="7" xfId="20" applyNumberFormat="1" applyFont="1" applyFill="1" applyBorder="1" applyAlignment="1">
      <alignment horizontal="center"/>
    </xf>
    <xf numFmtId="43" fontId="36" fillId="0" borderId="6" xfId="53506" applyFont="1" applyBorder="1" applyAlignment="1">
      <alignment horizontal="center" vertical="center" wrapText="1"/>
    </xf>
    <xf numFmtId="172" fontId="36" fillId="0" borderId="1" xfId="19" applyNumberFormat="1" applyFont="1" applyBorder="1" applyAlignment="1">
      <alignment horizontal="center"/>
    </xf>
    <xf numFmtId="222" fontId="35" fillId="0" borderId="70" xfId="5" applyNumberFormat="1" applyFont="1" applyBorder="1" applyAlignment="1">
      <alignment horizontal="center" vertical="center"/>
    </xf>
    <xf numFmtId="172" fontId="35" fillId="0" borderId="65" xfId="53521" applyNumberFormat="1" applyFont="1" applyBorder="1" applyAlignment="1">
      <alignment horizontal="center" vertical="center"/>
    </xf>
    <xf numFmtId="172" fontId="35" fillId="0" borderId="3" xfId="53521" applyNumberFormat="1" applyFont="1" applyBorder="1" applyAlignment="1">
      <alignment horizontal="center" vertical="center"/>
    </xf>
    <xf numFmtId="172" fontId="36" fillId="0" borderId="6" xfId="53521" applyNumberFormat="1" applyFont="1" applyBorder="1" applyAlignment="1">
      <alignment horizontal="center" vertical="center"/>
    </xf>
    <xf numFmtId="17" fontId="223" fillId="4" borderId="66" xfId="0" quotePrefix="1" applyNumberFormat="1" applyFont="1" applyFill="1" applyBorder="1" applyAlignment="1" applyProtection="1">
      <alignment horizontal="center" vertical="center"/>
      <protection locked="0"/>
    </xf>
    <xf numFmtId="17" fontId="223" fillId="4" borderId="67" xfId="0" quotePrefix="1" applyNumberFormat="1" applyFont="1" applyFill="1" applyBorder="1" applyAlignment="1" applyProtection="1">
      <alignment horizontal="center" vertical="center"/>
      <protection locked="0"/>
    </xf>
    <xf numFmtId="1" fontId="34" fillId="3" borderId="60" xfId="0" applyNumberFormat="1" applyFont="1" applyFill="1" applyBorder="1" applyAlignment="1">
      <alignment horizontal="center" vertical="top"/>
    </xf>
    <xf numFmtId="0" fontId="34" fillId="3" borderId="66" xfId="37" quotePrefix="1" applyFont="1" applyFill="1" applyBorder="1" applyAlignment="1">
      <alignment horizontal="center"/>
    </xf>
    <xf numFmtId="0" fontId="34" fillId="3" borderId="60" xfId="37" quotePrefix="1" applyFont="1" applyFill="1" applyBorder="1" applyAlignment="1">
      <alignment horizontal="center"/>
    </xf>
    <xf numFmtId="0" fontId="34" fillId="3" borderId="1" xfId="0" quotePrefix="1" applyFont="1" applyFill="1" applyBorder="1" applyAlignment="1">
      <alignment horizontal="center"/>
    </xf>
    <xf numFmtId="222" fontId="35" fillId="0" borderId="60" xfId="5" applyNumberFormat="1" applyFont="1" applyBorder="1" applyAlignment="1">
      <alignment horizontal="center" vertical="center"/>
    </xf>
    <xf numFmtId="172" fontId="35" fillId="0" borderId="1" xfId="53521" applyNumberFormat="1" applyFont="1" applyBorder="1" applyAlignment="1">
      <alignment horizontal="center" vertical="center"/>
    </xf>
    <xf numFmtId="222" fontId="36" fillId="0" borderId="60" xfId="5" applyNumberFormat="1" applyFont="1" applyBorder="1" applyAlignment="1">
      <alignment horizontal="center" vertical="center"/>
    </xf>
    <xf numFmtId="172" fontId="36" fillId="0" borderId="1" xfId="53521" applyNumberFormat="1" applyFont="1" applyBorder="1" applyAlignment="1">
      <alignment horizontal="center" vertical="center"/>
    </xf>
    <xf numFmtId="172" fontId="35" fillId="6" borderId="3" xfId="15" applyNumberFormat="1" applyFont="1" applyFill="1" applyBorder="1" applyAlignment="1">
      <alignment horizontal="center" vertical="center"/>
    </xf>
    <xf numFmtId="172" fontId="36" fillId="6" borderId="3" xfId="15" applyNumberFormat="1" applyFont="1" applyFill="1" applyBorder="1" applyAlignment="1">
      <alignment horizontal="center" vertical="center"/>
    </xf>
    <xf numFmtId="175" fontId="35" fillId="5" borderId="3" xfId="14" applyFont="1" applyFill="1" applyBorder="1" applyAlignment="1">
      <alignment horizontal="center" vertical="center"/>
    </xf>
    <xf numFmtId="172" fontId="35" fillId="6" borderId="1" xfId="15" applyNumberFormat="1" applyFont="1" applyFill="1" applyBorder="1" applyAlignment="1">
      <alignment horizontal="center"/>
    </xf>
    <xf numFmtId="49" fontId="34" fillId="3" borderId="66" xfId="0" applyNumberFormat="1" applyFont="1" applyFill="1" applyBorder="1" applyAlignment="1">
      <alignment vertical="top"/>
    </xf>
    <xf numFmtId="0" fontId="34" fillId="3" borderId="60" xfId="0" applyFont="1" applyFill="1" applyBorder="1" applyAlignment="1">
      <alignment horizontal="center" vertical="top"/>
    </xf>
    <xf numFmtId="37" fontId="34" fillId="3" borderId="65" xfId="0" applyNumberFormat="1" applyFont="1" applyFill="1" applyBorder="1" applyAlignment="1" applyProtection="1">
      <alignment horizontal="center"/>
      <protection locked="0"/>
    </xf>
    <xf numFmtId="37" fontId="34" fillId="3" borderId="4" xfId="0" quotePrefix="1" applyNumberFormat="1" applyFont="1" applyFill="1" applyBorder="1" applyAlignment="1" applyProtection="1">
      <alignment horizontal="center"/>
      <protection locked="0"/>
    </xf>
    <xf numFmtId="37" fontId="34" fillId="3" borderId="5" xfId="0" quotePrefix="1" applyNumberFormat="1" applyFont="1" applyFill="1" applyBorder="1" applyAlignment="1" applyProtection="1">
      <alignment horizontal="center"/>
      <protection locked="0"/>
    </xf>
    <xf numFmtId="37" fontId="34" fillId="3" borderId="3" xfId="0" quotePrefix="1" applyNumberFormat="1" applyFont="1" applyFill="1" applyBorder="1" applyAlignment="1" applyProtection="1">
      <alignment horizontal="center"/>
      <protection locked="0"/>
    </xf>
    <xf numFmtId="227" fontId="35" fillId="5" borderId="70" xfId="9396" applyNumberFormat="1" applyFont="1" applyFill="1" applyBorder="1" applyAlignment="1">
      <alignment horizontal="center" vertical="center"/>
    </xf>
    <xf numFmtId="172" fontId="37" fillId="0" borderId="65" xfId="53510" applyNumberFormat="1" applyFont="1" applyFill="1" applyBorder="1" applyAlignment="1">
      <alignment horizontal="center"/>
    </xf>
    <xf numFmtId="172" fontId="37" fillId="0" borderId="3" xfId="53510" applyNumberFormat="1" applyFont="1" applyFill="1" applyBorder="1" applyAlignment="1">
      <alignment horizontal="center"/>
    </xf>
    <xf numFmtId="172" fontId="37" fillId="0" borderId="1" xfId="53510" applyNumberFormat="1" applyFont="1" applyFill="1" applyBorder="1" applyAlignment="1">
      <alignment horizontal="center"/>
    </xf>
    <xf numFmtId="172" fontId="217" fillId="0" borderId="3" xfId="53510" applyNumberFormat="1" applyFont="1" applyFill="1" applyBorder="1" applyAlignment="1">
      <alignment horizontal="center"/>
    </xf>
    <xf numFmtId="227" fontId="35" fillId="5" borderId="60" xfId="9396" applyNumberFormat="1" applyFont="1" applyFill="1" applyBorder="1" applyAlignment="1">
      <alignment horizontal="center" vertical="center"/>
    </xf>
    <xf numFmtId="172" fontId="217" fillId="0" borderId="6" xfId="53510" applyNumberFormat="1" applyFont="1" applyFill="1" applyBorder="1" applyAlignment="1">
      <alignment horizontal="center"/>
    </xf>
    <xf numFmtId="17" fontId="34" fillId="3" borderId="3" xfId="0" applyNumberFormat="1" applyFont="1" applyFill="1" applyBorder="1" applyAlignment="1">
      <alignment horizontal="center" vertical="center"/>
    </xf>
    <xf numFmtId="0" fontId="223" fillId="3" borderId="65" xfId="26" applyFont="1" applyFill="1" applyBorder="1" applyAlignment="1">
      <alignment horizontal="center" vertical="center"/>
    </xf>
    <xf numFmtId="172" fontId="35" fillId="0" borderId="65" xfId="27" applyNumberFormat="1" applyFont="1" applyFill="1" applyBorder="1" applyAlignment="1">
      <alignment horizontal="center" vertical="center"/>
    </xf>
    <xf numFmtId="172" fontId="35" fillId="0" borderId="3" xfId="27" applyNumberFormat="1" applyFont="1" applyFill="1" applyBorder="1" applyAlignment="1">
      <alignment horizontal="center" vertical="center"/>
    </xf>
    <xf numFmtId="222" fontId="35" fillId="0" borderId="70" xfId="14" applyNumberFormat="1" applyFont="1" applyBorder="1" applyAlignment="1">
      <alignment horizontal="center" vertical="center"/>
    </xf>
    <xf numFmtId="175" fontId="35" fillId="5" borderId="1" xfId="14" applyFont="1" applyFill="1" applyBorder="1" applyAlignment="1">
      <alignment horizontal="center" vertical="center"/>
    </xf>
    <xf numFmtId="0" fontId="255" fillId="0" borderId="0" xfId="1" applyFont="1" applyFill="1" applyBorder="1"/>
    <xf numFmtId="222" fontId="35" fillId="0" borderId="4" xfId="0" applyNumberFormat="1" applyFont="1" applyBorder="1" applyAlignment="1">
      <alignment horizontal="center"/>
    </xf>
    <xf numFmtId="222" fontId="35" fillId="0" borderId="0" xfId="0" applyNumberFormat="1" applyFont="1" applyAlignment="1">
      <alignment horizontal="center"/>
    </xf>
    <xf numFmtId="222" fontId="35" fillId="0" borderId="5" xfId="0" applyNumberFormat="1" applyFont="1" applyBorder="1" applyAlignment="1">
      <alignment horizontal="center"/>
    </xf>
    <xf numFmtId="226" fontId="35" fillId="0" borderId="0" xfId="14" applyNumberFormat="1" applyFont="1" applyBorder="1" applyAlignment="1">
      <alignment horizontal="center"/>
    </xf>
    <xf numFmtId="226" fontId="35" fillId="0" borderId="5" xfId="14" applyNumberFormat="1" applyFont="1" applyBorder="1" applyAlignment="1">
      <alignment horizontal="center"/>
    </xf>
    <xf numFmtId="222" fontId="36" fillId="0" borderId="8" xfId="0" applyNumberFormat="1" applyFont="1" applyBorder="1" applyAlignment="1">
      <alignment horizontal="center"/>
    </xf>
    <xf numFmtId="222" fontId="36" fillId="0" borderId="7" xfId="0" applyNumberFormat="1" applyFont="1" applyBorder="1" applyAlignment="1">
      <alignment horizontal="center"/>
    </xf>
    <xf numFmtId="222" fontId="36" fillId="0" borderId="9" xfId="0" applyNumberFormat="1" applyFont="1" applyBorder="1" applyAlignment="1">
      <alignment horizontal="center"/>
    </xf>
    <xf numFmtId="230" fontId="36" fillId="0" borderId="7" xfId="14" applyNumberFormat="1" applyFont="1" applyBorder="1"/>
    <xf numFmtId="230" fontId="36" fillId="0" borderId="9" xfId="14" applyNumberFormat="1" applyFont="1" applyBorder="1"/>
    <xf numFmtId="3" fontId="239" fillId="2" borderId="0" xfId="0" applyNumberFormat="1" applyFont="1" applyFill="1" applyAlignment="1">
      <alignment horizontal="center" vertical="center"/>
    </xf>
    <xf numFmtId="10" fontId="256" fillId="0" borderId="0" xfId="0" applyNumberFormat="1" applyFont="1" applyAlignment="1">
      <alignment horizontal="center" wrapText="1"/>
    </xf>
    <xf numFmtId="0" fontId="256" fillId="0" borderId="0" xfId="0" applyFont="1" applyAlignment="1">
      <alignment horizontal="center" wrapText="1"/>
    </xf>
    <xf numFmtId="0" fontId="239" fillId="2" borderId="0" xfId="0" applyFont="1" applyFill="1" applyAlignment="1">
      <alignment horizontal="center" vertical="center"/>
    </xf>
    <xf numFmtId="3" fontId="257" fillId="2" borderId="0" xfId="0" applyNumberFormat="1" applyFont="1" applyFill="1" applyAlignment="1">
      <alignment horizontal="center" vertical="center" wrapText="1"/>
    </xf>
    <xf numFmtId="10" fontId="258" fillId="0" borderId="0" xfId="0" applyNumberFormat="1" applyFont="1" applyAlignment="1">
      <alignment horizontal="center" vertical="center" wrapText="1"/>
    </xf>
    <xf numFmtId="172" fontId="35" fillId="2" borderId="8" xfId="53521" applyNumberFormat="1" applyFont="1" applyFill="1" applyBorder="1" applyAlignment="1">
      <alignment horizontal="center"/>
    </xf>
    <xf numFmtId="172" fontId="35" fillId="2" borderId="9" xfId="53521" applyNumberFormat="1" applyFont="1" applyFill="1" applyBorder="1" applyAlignment="1">
      <alignment horizontal="center"/>
    </xf>
    <xf numFmtId="172" fontId="36" fillId="0" borderId="3" xfId="27" applyNumberFormat="1" applyFont="1" applyFill="1" applyBorder="1" applyAlignment="1">
      <alignment horizontal="center" vertical="center"/>
    </xf>
    <xf numFmtId="172" fontId="35" fillId="2" borderId="6" xfId="53521" applyNumberFormat="1" applyFont="1" applyFill="1" applyBorder="1" applyAlignment="1">
      <alignment horizontal="center"/>
    </xf>
    <xf numFmtId="172" fontId="35" fillId="5" borderId="70" xfId="32495" applyNumberFormat="1" applyFont="1" applyFill="1" applyBorder="1" applyAlignment="1">
      <alignment horizontal="center"/>
    </xf>
    <xf numFmtId="172" fontId="35" fillId="5" borderId="60" xfId="32495" applyNumberFormat="1" applyFont="1" applyFill="1" applyBorder="1" applyAlignment="1">
      <alignment horizontal="center"/>
    </xf>
    <xf numFmtId="10" fontId="35" fillId="5" borderId="66" xfId="32495" applyNumberFormat="1" applyFont="1" applyFill="1" applyBorder="1" applyAlignment="1">
      <alignment horizontal="center"/>
    </xf>
    <xf numFmtId="10" fontId="35" fillId="5" borderId="67" xfId="32495" applyNumberFormat="1" applyFont="1" applyFill="1" applyBorder="1" applyAlignment="1">
      <alignment horizontal="center"/>
    </xf>
    <xf numFmtId="0" fontId="217" fillId="5" borderId="66" xfId="53515" applyFont="1" applyFill="1" applyBorder="1" applyAlignment="1">
      <alignment vertical="center"/>
    </xf>
    <xf numFmtId="172" fontId="36" fillId="5" borderId="66" xfId="48907" applyNumberFormat="1" applyFont="1" applyFill="1" applyBorder="1" applyAlignment="1">
      <alignment horizontal="center" vertical="center" wrapText="1"/>
    </xf>
    <xf numFmtId="172" fontId="36" fillId="5" borderId="67" xfId="48907" applyNumberFormat="1" applyFont="1" applyFill="1" applyBorder="1" applyAlignment="1">
      <alignment horizontal="center" vertical="center" wrapText="1"/>
    </xf>
    <xf numFmtId="233" fontId="35" fillId="0" borderId="4" xfId="14" applyNumberFormat="1" applyFont="1" applyBorder="1" applyAlignment="1">
      <alignment horizontal="center" vertical="center"/>
    </xf>
    <xf numFmtId="233" fontId="35" fillId="0" borderId="0" xfId="14" applyNumberFormat="1" applyFont="1" applyBorder="1" applyAlignment="1">
      <alignment horizontal="center" vertical="center"/>
    </xf>
    <xf numFmtId="233" fontId="35" fillId="0" borderId="60" xfId="14" applyNumberFormat="1" applyFont="1" applyBorder="1" applyAlignment="1">
      <alignment horizontal="center" vertical="center"/>
    </xf>
    <xf numFmtId="175" fontId="35" fillId="0" borderId="4" xfId="14" applyFont="1" applyFill="1" applyBorder="1" applyAlignment="1">
      <alignment horizontal="center" vertical="center"/>
    </xf>
    <xf numFmtId="175" fontId="35" fillId="0" borderId="5" xfId="14" applyFont="1" applyFill="1" applyBorder="1" applyAlignment="1">
      <alignment horizontal="center" vertical="center"/>
    </xf>
    <xf numFmtId="175" fontId="35" fillId="0" borderId="62" xfId="14" applyFont="1" applyFill="1" applyBorder="1" applyAlignment="1">
      <alignment horizontal="center" vertical="center"/>
    </xf>
    <xf numFmtId="175" fontId="35" fillId="0" borderId="63" xfId="14" applyFont="1" applyFill="1" applyBorder="1" applyAlignment="1">
      <alignment horizontal="center" vertical="center"/>
    </xf>
    <xf numFmtId="172" fontId="35" fillId="0" borderId="6" xfId="48867" applyNumberFormat="1" applyFont="1" applyBorder="1" applyAlignment="1">
      <alignment horizontal="center" vertical="center"/>
    </xf>
    <xf numFmtId="0" fontId="35" fillId="0" borderId="65" xfId="0" applyFont="1" applyBorder="1" applyAlignment="1">
      <alignment horizontal="left" vertical="center" indent="1"/>
    </xf>
    <xf numFmtId="228" fontId="35" fillId="0" borderId="62" xfId="53509" applyNumberFormat="1" applyFont="1" applyFill="1" applyBorder="1" applyAlignment="1">
      <alignment horizontal="center" vertical="center"/>
    </xf>
    <xf numFmtId="228" fontId="35" fillId="0" borderId="64" xfId="53509" applyNumberFormat="1" applyFont="1" applyFill="1" applyBorder="1" applyAlignment="1">
      <alignment horizontal="center" vertical="center"/>
    </xf>
    <xf numFmtId="228" fontId="35" fillId="0" borderId="63" xfId="53509" applyNumberFormat="1" applyFont="1" applyFill="1" applyBorder="1" applyAlignment="1">
      <alignment horizontal="center" vertical="center"/>
    </xf>
    <xf numFmtId="9" fontId="35" fillId="0" borderId="62" xfId="53510" applyFont="1" applyFill="1" applyBorder="1" applyAlignment="1">
      <alignment horizontal="center" vertical="center"/>
    </xf>
    <xf numFmtId="172" fontId="35" fillId="0" borderId="5" xfId="32498" applyNumberFormat="1" applyFont="1" applyFill="1" applyBorder="1" applyAlignment="1">
      <alignment horizontal="center" vertical="center"/>
    </xf>
    <xf numFmtId="228" fontId="35" fillId="0" borderId="4" xfId="0" applyNumberFormat="1" applyFont="1" applyBorder="1" applyAlignment="1">
      <alignment horizontal="center" vertical="center"/>
    </xf>
    <xf numFmtId="228" fontId="35" fillId="0" borderId="0" xfId="53509" applyNumberFormat="1" applyFont="1" applyFill="1" applyBorder="1" applyAlignment="1">
      <alignment horizontal="center" vertical="center"/>
    </xf>
    <xf numFmtId="228" fontId="35" fillId="0" borderId="5" xfId="53509" applyNumberFormat="1" applyFont="1" applyFill="1" applyBorder="1" applyAlignment="1">
      <alignment horizontal="center" vertical="center"/>
    </xf>
    <xf numFmtId="172" fontId="35" fillId="0" borderId="4" xfId="32498" applyNumberFormat="1" applyFont="1" applyFill="1" applyBorder="1" applyAlignment="1">
      <alignment horizontal="center" vertical="center"/>
    </xf>
    <xf numFmtId="0" fontId="35" fillId="0" borderId="1" xfId="0" applyFont="1" applyBorder="1" applyAlignment="1">
      <alignment horizontal="left" vertical="center" indent="1"/>
    </xf>
    <xf numFmtId="228" fontId="35" fillId="0" borderId="66" xfId="0" applyNumberFormat="1" applyFont="1" applyBorder="1" applyAlignment="1">
      <alignment horizontal="center" vertical="center"/>
    </xf>
    <xf numFmtId="228" fontId="35" fillId="0" borderId="60" xfId="53509" applyNumberFormat="1" applyFont="1" applyFill="1" applyBorder="1" applyAlignment="1">
      <alignment horizontal="center" vertical="center"/>
    </xf>
    <xf numFmtId="228" fontId="35" fillId="0" borderId="67" xfId="53509" applyNumberFormat="1" applyFont="1" applyFill="1" applyBorder="1" applyAlignment="1">
      <alignment horizontal="center" vertical="center"/>
    </xf>
    <xf numFmtId="0" fontId="36" fillId="0" borderId="6" xfId="0" applyFont="1" applyBorder="1" applyAlignment="1">
      <alignment vertical="center"/>
    </xf>
    <xf numFmtId="196" fontId="36" fillId="0" borderId="8" xfId="0" applyNumberFormat="1" applyFont="1" applyBorder="1" applyAlignment="1">
      <alignment horizontal="center" vertical="center"/>
    </xf>
    <xf numFmtId="196" fontId="36" fillId="0" borderId="7" xfId="53509" applyNumberFormat="1" applyFont="1" applyFill="1" applyBorder="1" applyAlignment="1">
      <alignment horizontal="center" vertical="center"/>
    </xf>
    <xf numFmtId="196" fontId="36" fillId="0" borderId="9" xfId="53509" applyNumberFormat="1" applyFont="1" applyFill="1" applyBorder="1" applyAlignment="1">
      <alignment horizontal="center" vertical="center"/>
    </xf>
    <xf numFmtId="172" fontId="210" fillId="0" borderId="8" xfId="32498" applyNumberFormat="1" applyFont="1" applyFill="1" applyBorder="1" applyAlignment="1">
      <alignment horizontal="center" vertical="center"/>
    </xf>
    <xf numFmtId="172" fontId="210" fillId="0" borderId="9" xfId="32498" applyNumberFormat="1" applyFont="1" applyFill="1" applyBorder="1" applyAlignment="1">
      <alignment horizontal="center" vertical="center"/>
    </xf>
    <xf numFmtId="0" fontId="35" fillId="0" borderId="6" xfId="0" applyFont="1" applyBorder="1" applyAlignment="1">
      <alignment vertical="center"/>
    </xf>
    <xf numFmtId="196" fontId="35" fillId="0" borderId="8" xfId="0" applyNumberFormat="1" applyFont="1" applyBorder="1" applyAlignment="1">
      <alignment horizontal="center" vertical="center"/>
    </xf>
    <xf numFmtId="196" fontId="35" fillId="0" borderId="7" xfId="53509" applyNumberFormat="1" applyFont="1" applyFill="1" applyBorder="1" applyAlignment="1">
      <alignment horizontal="center" vertical="center"/>
    </xf>
    <xf numFmtId="196" fontId="35" fillId="0" borderId="9" xfId="53509" applyNumberFormat="1" applyFont="1" applyFill="1" applyBorder="1" applyAlignment="1">
      <alignment horizontal="center" vertical="center"/>
    </xf>
    <xf numFmtId="9" fontId="36" fillId="0" borderId="8" xfId="53510" applyFont="1" applyFill="1" applyBorder="1" applyAlignment="1">
      <alignment horizontal="center" vertical="center"/>
    </xf>
    <xf numFmtId="9" fontId="36" fillId="0" borderId="7" xfId="53510" applyFont="1" applyFill="1" applyBorder="1" applyAlignment="1">
      <alignment horizontal="center" vertical="center"/>
    </xf>
    <xf numFmtId="9" fontId="36" fillId="0" borderId="9" xfId="53510" applyFont="1" applyFill="1" applyBorder="1" applyAlignment="1">
      <alignment horizontal="center" vertical="center"/>
    </xf>
    <xf numFmtId="233" fontId="36" fillId="0" borderId="62" xfId="53510" applyNumberFormat="1" applyFont="1" applyFill="1" applyBorder="1" applyAlignment="1">
      <alignment horizontal="center" vertical="center"/>
    </xf>
    <xf numFmtId="233" fontId="36" fillId="0" borderId="63" xfId="53510" applyNumberFormat="1" applyFont="1" applyFill="1" applyBorder="1" applyAlignment="1">
      <alignment horizontal="center" vertical="center"/>
    </xf>
    <xf numFmtId="233" fontId="36" fillId="0" borderId="8" xfId="53510" applyNumberFormat="1" applyFont="1" applyFill="1" applyBorder="1" applyAlignment="1">
      <alignment horizontal="center" vertical="center"/>
    </xf>
    <xf numFmtId="233" fontId="36" fillId="0" borderId="9" xfId="53510" applyNumberFormat="1" applyFont="1" applyFill="1" applyBorder="1" applyAlignment="1">
      <alignment horizontal="center" vertical="center"/>
    </xf>
    <xf numFmtId="1" fontId="35" fillId="0" borderId="67" xfId="14" applyNumberFormat="1" applyFont="1" applyFill="1" applyBorder="1" applyAlignment="1">
      <alignment horizontal="center" vertical="center"/>
    </xf>
    <xf numFmtId="222" fontId="35" fillId="0" borderId="4" xfId="14" applyNumberFormat="1" applyFont="1" applyFill="1" applyBorder="1" applyAlignment="1">
      <alignment horizontal="center" vertical="center"/>
    </xf>
    <xf numFmtId="222" fontId="35" fillId="0" borderId="0" xfId="14" applyNumberFormat="1" applyFont="1" applyFill="1" applyAlignment="1">
      <alignment horizontal="center" vertical="center"/>
    </xf>
    <xf numFmtId="222" fontId="35" fillId="0" borderId="5" xfId="14" applyNumberFormat="1" applyFont="1" applyFill="1" applyBorder="1" applyAlignment="1">
      <alignment horizontal="center" vertical="center"/>
    </xf>
    <xf numFmtId="170" fontId="35" fillId="0" borderId="64" xfId="14" applyNumberFormat="1" applyFont="1" applyFill="1" applyBorder="1" applyAlignment="1">
      <alignment horizontal="left" vertical="center"/>
    </xf>
    <xf numFmtId="170" fontId="35" fillId="0" borderId="63" xfId="14" applyNumberFormat="1" applyFont="1" applyFill="1" applyBorder="1" applyAlignment="1">
      <alignment horizontal="left" vertical="center"/>
    </xf>
    <xf numFmtId="1" fontId="35" fillId="0" borderId="4" xfId="14" applyNumberFormat="1" applyFont="1" applyFill="1" applyBorder="1" applyAlignment="1">
      <alignment horizontal="center" vertical="center"/>
    </xf>
    <xf numFmtId="1" fontId="35" fillId="0" borderId="5" xfId="14" applyNumberFormat="1" applyFont="1" applyFill="1" applyBorder="1" applyAlignment="1">
      <alignment horizontal="center" vertical="center"/>
    </xf>
    <xf numFmtId="1" fontId="35" fillId="0" borderId="66" xfId="14" applyNumberFormat="1" applyFont="1" applyFill="1" applyBorder="1" applyAlignment="1">
      <alignment horizontal="center" vertical="center"/>
    </xf>
    <xf numFmtId="222" fontId="36" fillId="0" borderId="7" xfId="14" applyNumberFormat="1" applyFont="1" applyFill="1" applyBorder="1" applyAlignment="1">
      <alignment horizontal="center" vertical="center"/>
    </xf>
    <xf numFmtId="222" fontId="36" fillId="0" borderId="9" xfId="14" applyNumberFormat="1" applyFont="1" applyFill="1" applyBorder="1" applyAlignment="1">
      <alignment horizontal="center" vertical="center"/>
    </xf>
    <xf numFmtId="224" fontId="35" fillId="5" borderId="0" xfId="7828" applyNumberFormat="1" applyFont="1" applyFill="1" applyBorder="1" applyAlignment="1">
      <alignment horizontal="center" vertical="center" wrapText="1"/>
    </xf>
    <xf numFmtId="1" fontId="35" fillId="0" borderId="62" xfId="53522" applyNumberFormat="1" applyFont="1" applyBorder="1" applyAlignment="1" applyProtection="1">
      <alignment horizontal="center" vertical="center"/>
      <protection locked="0"/>
    </xf>
    <xf numFmtId="1" fontId="35" fillId="0" borderId="63" xfId="53522" applyNumberFormat="1" applyFont="1" applyBorder="1" applyAlignment="1" applyProtection="1">
      <alignment horizontal="center" vertical="center"/>
      <protection locked="0"/>
    </xf>
    <xf numFmtId="1" fontId="35" fillId="0" borderId="66" xfId="53514" applyNumberFormat="1" applyFont="1" applyFill="1" applyBorder="1" applyAlignment="1" applyProtection="1">
      <alignment horizontal="center" vertical="center"/>
      <protection locked="0"/>
    </xf>
    <xf numFmtId="1" fontId="35" fillId="0" borderId="67" xfId="53514" applyNumberFormat="1" applyFont="1" applyFill="1" applyBorder="1" applyAlignment="1" applyProtection="1">
      <alignment horizontal="center" vertical="center"/>
      <protection locked="0"/>
    </xf>
    <xf numFmtId="224" fontId="35" fillId="0" borderId="62" xfId="53513" applyNumberFormat="1" applyFont="1" applyFill="1" applyBorder="1" applyAlignment="1">
      <alignment horizontal="center" vertical="center" wrapText="1"/>
    </xf>
    <xf numFmtId="224" fontId="35" fillId="0" borderId="64" xfId="53513" applyNumberFormat="1" applyFont="1" applyFill="1" applyBorder="1" applyAlignment="1">
      <alignment horizontal="center" vertical="center" wrapText="1"/>
    </xf>
    <xf numFmtId="9" fontId="37" fillId="0" borderId="5" xfId="53510" applyFont="1" applyFill="1" applyBorder="1" applyAlignment="1">
      <alignment horizontal="center"/>
    </xf>
    <xf numFmtId="224" fontId="35" fillId="0" borderId="4" xfId="53513" applyNumberFormat="1" applyFont="1" applyFill="1" applyBorder="1" applyAlignment="1">
      <alignment horizontal="center" vertical="center" wrapText="1"/>
    </xf>
    <xf numFmtId="224" fontId="35" fillId="0" borderId="0" xfId="53513" applyNumberFormat="1" applyFont="1" applyFill="1" applyBorder="1" applyAlignment="1">
      <alignment horizontal="center" vertical="center" wrapText="1"/>
    </xf>
    <xf numFmtId="224" fontId="35" fillId="0" borderId="66" xfId="53513" applyNumberFormat="1" applyFont="1" applyFill="1" applyBorder="1" applyAlignment="1">
      <alignment horizontal="center" vertical="center" wrapText="1"/>
    </xf>
    <xf numFmtId="224" fontId="35" fillId="0" borderId="60" xfId="53513" applyNumberFormat="1" applyFont="1" applyFill="1" applyBorder="1" applyAlignment="1">
      <alignment horizontal="center" vertical="center" wrapText="1"/>
    </xf>
    <xf numFmtId="9" fontId="37" fillId="0" borderId="67" xfId="53510" applyFont="1" applyFill="1" applyBorder="1" applyAlignment="1">
      <alignment horizontal="center"/>
    </xf>
    <xf numFmtId="1" fontId="34" fillId="5" borderId="0" xfId="14" applyNumberFormat="1" applyFont="1" applyFill="1" applyBorder="1" applyAlignment="1">
      <alignment horizontal="center" vertical="center"/>
    </xf>
    <xf numFmtId="222" fontId="35" fillId="0" borderId="0" xfId="53506" applyNumberFormat="1" applyFont="1" applyBorder="1" applyAlignment="1">
      <alignment horizontal="center" vertical="center"/>
    </xf>
    <xf numFmtId="172" fontId="35" fillId="0" borderId="0" xfId="53510" applyNumberFormat="1" applyFont="1" applyBorder="1" applyAlignment="1">
      <alignment horizontal="center" vertical="center"/>
    </xf>
    <xf numFmtId="1" fontId="34" fillId="5" borderId="70" xfId="14" applyNumberFormat="1" applyFont="1" applyFill="1" applyBorder="1" applyAlignment="1">
      <alignment horizontal="center"/>
    </xf>
    <xf numFmtId="0" fontId="34" fillId="5" borderId="70" xfId="0" applyFont="1" applyFill="1" applyBorder="1" applyAlignment="1">
      <alignment horizontal="center"/>
    </xf>
    <xf numFmtId="0" fontId="34" fillId="5" borderId="63" xfId="0" applyFont="1" applyFill="1" applyBorder="1" applyAlignment="1">
      <alignment horizontal="center"/>
    </xf>
    <xf numFmtId="1" fontId="34" fillId="5" borderId="62" xfId="14" applyNumberFormat="1" applyFont="1" applyFill="1" applyBorder="1" applyAlignment="1">
      <alignment horizontal="center"/>
    </xf>
    <xf numFmtId="1" fontId="34" fillId="5" borderId="62" xfId="14" applyNumberFormat="1" applyFont="1" applyFill="1" applyBorder="1" applyAlignment="1">
      <alignment horizontal="center" vertical="center"/>
    </xf>
    <xf numFmtId="1" fontId="34" fillId="5" borderId="4" xfId="14" applyNumberFormat="1" applyFont="1" applyFill="1" applyBorder="1" applyAlignment="1">
      <alignment horizontal="center" vertical="center"/>
    </xf>
    <xf numFmtId="0" fontId="217" fillId="5" borderId="4" xfId="0" quotePrefix="1" applyFont="1" applyFill="1" applyBorder="1" applyAlignment="1">
      <alignment horizontal="left" vertical="center"/>
    </xf>
    <xf numFmtId="0" fontId="34" fillId="3" borderId="62" xfId="0" applyFont="1" applyFill="1" applyBorder="1" applyAlignment="1">
      <alignment vertical="center"/>
    </xf>
    <xf numFmtId="0" fontId="34" fillId="3" borderId="63" xfId="0" applyFont="1" applyFill="1" applyBorder="1" applyAlignment="1">
      <alignment vertical="center"/>
    </xf>
    <xf numFmtId="0" fontId="34" fillId="5" borderId="5" xfId="0" applyFont="1" applyFill="1" applyBorder="1" applyAlignment="1">
      <alignment horizontal="center" vertical="center"/>
    </xf>
    <xf numFmtId="3" fontId="35" fillId="0" borderId="4" xfId="14" applyNumberFormat="1" applyFont="1" applyBorder="1" applyAlignment="1">
      <alignment horizontal="center" vertical="center"/>
    </xf>
    <xf numFmtId="3" fontId="35" fillId="0" borderId="0" xfId="14" applyNumberFormat="1" applyFont="1" applyAlignment="1">
      <alignment horizontal="center" vertical="center"/>
    </xf>
    <xf numFmtId="172" fontId="35" fillId="0" borderId="5" xfId="14" applyNumberFormat="1" applyFont="1" applyBorder="1" applyAlignment="1">
      <alignment horizontal="center" vertical="center"/>
    </xf>
    <xf numFmtId="3" fontId="36" fillId="0" borderId="8" xfId="14" applyNumberFormat="1" applyFont="1" applyBorder="1" applyAlignment="1">
      <alignment horizontal="center" vertical="center"/>
    </xf>
    <xf numFmtId="3" fontId="36" fillId="0" borderId="7" xfId="14" applyNumberFormat="1" applyFont="1" applyBorder="1" applyAlignment="1">
      <alignment horizontal="center" vertical="center"/>
    </xf>
    <xf numFmtId="172" fontId="36" fillId="0" borderId="9" xfId="14" applyNumberFormat="1" applyFont="1" applyBorder="1" applyAlignment="1">
      <alignment horizontal="center" vertical="center"/>
    </xf>
    <xf numFmtId="172" fontId="35" fillId="0" borderId="9" xfId="14" applyNumberFormat="1" applyFont="1" applyBorder="1" applyAlignment="1">
      <alignment horizontal="center" vertical="center"/>
    </xf>
    <xf numFmtId="3" fontId="35" fillId="0" borderId="4" xfId="14" applyNumberFormat="1" applyFont="1" applyFill="1" applyBorder="1" applyAlignment="1">
      <alignment horizontal="center" vertical="center"/>
    </xf>
    <xf numFmtId="3" fontId="35" fillId="0" borderId="0" xfId="14" applyNumberFormat="1" applyFont="1" applyFill="1" applyBorder="1" applyAlignment="1">
      <alignment horizontal="center" vertical="center"/>
    </xf>
    <xf numFmtId="172" fontId="35" fillId="0" borderId="5" xfId="14" applyNumberFormat="1" applyFont="1" applyFill="1" applyBorder="1" applyAlignment="1">
      <alignment horizontal="center" vertical="center"/>
    </xf>
    <xf numFmtId="3" fontId="36" fillId="0" borderId="8" xfId="14" applyNumberFormat="1" applyFont="1" applyFill="1" applyBorder="1" applyAlignment="1">
      <alignment horizontal="center" vertical="center"/>
    </xf>
    <xf numFmtId="3" fontId="36" fillId="0" borderId="7" xfId="14" applyNumberFormat="1" applyFont="1" applyFill="1" applyBorder="1" applyAlignment="1">
      <alignment horizontal="center" vertical="center"/>
    </xf>
    <xf numFmtId="172" fontId="36" fillId="0" borderId="9" xfId="14" applyNumberFormat="1" applyFont="1" applyFill="1" applyBorder="1" applyAlignment="1">
      <alignment horizontal="center" vertical="center"/>
    </xf>
    <xf numFmtId="172" fontId="35" fillId="0" borderId="8" xfId="14" applyNumberFormat="1" applyFont="1" applyFill="1" applyBorder="1" applyAlignment="1">
      <alignment horizontal="center" vertical="center"/>
    </xf>
    <xf numFmtId="172" fontId="35" fillId="0" borderId="7" xfId="14" applyNumberFormat="1" applyFont="1" applyFill="1" applyBorder="1" applyAlignment="1">
      <alignment horizontal="center" vertical="center"/>
    </xf>
    <xf numFmtId="172" fontId="35" fillId="0" borderId="9" xfId="14" applyNumberFormat="1" applyFont="1" applyFill="1" applyBorder="1" applyAlignment="1">
      <alignment horizontal="center" vertical="center"/>
    </xf>
    <xf numFmtId="1" fontId="34" fillId="3" borderId="4" xfId="14" applyNumberFormat="1" applyFont="1" applyFill="1" applyBorder="1" applyAlignment="1">
      <alignment horizontal="center"/>
    </xf>
    <xf numFmtId="1" fontId="34" fillId="3" borderId="66" xfId="14" applyNumberFormat="1" applyFont="1" applyFill="1" applyBorder="1" applyAlignment="1">
      <alignment horizontal="center"/>
    </xf>
    <xf numFmtId="0" fontId="34" fillId="3" borderId="67" xfId="0" applyFont="1" applyFill="1" applyBorder="1" applyAlignment="1">
      <alignment horizontal="center"/>
    </xf>
    <xf numFmtId="172" fontId="245" fillId="5" borderId="65" xfId="53496" applyNumberFormat="1" applyFont="1" applyFill="1" applyBorder="1" applyAlignment="1">
      <alignment horizontal="center" vertical="center"/>
    </xf>
    <xf numFmtId="172" fontId="245" fillId="5" borderId="3" xfId="53496" applyNumberFormat="1" applyFont="1" applyFill="1" applyBorder="1" applyAlignment="1">
      <alignment horizontal="center" vertical="center"/>
    </xf>
    <xf numFmtId="172" fontId="246" fillId="5" borderId="6" xfId="53496" applyNumberFormat="1" applyFont="1" applyFill="1" applyBorder="1" applyAlignment="1">
      <alignment horizontal="center" vertical="center"/>
    </xf>
    <xf numFmtId="1" fontId="35" fillId="0" borderId="0" xfId="14" applyNumberFormat="1" applyFont="1" applyFill="1" applyBorder="1" applyAlignment="1">
      <alignment horizontal="center" vertical="center"/>
    </xf>
    <xf numFmtId="1" fontId="35" fillId="0" borderId="74" xfId="14" applyNumberFormat="1" applyFont="1" applyFill="1" applyBorder="1" applyAlignment="1">
      <alignment horizontal="center" vertical="center"/>
    </xf>
    <xf numFmtId="0" fontId="35" fillId="0" borderId="65" xfId="0" applyFont="1" applyBorder="1" applyAlignment="1">
      <alignment horizontal="left" vertical="center" wrapText="1" readingOrder="1"/>
    </xf>
    <xf numFmtId="0" fontId="35" fillId="0" borderId="3" xfId="0" applyFont="1" applyBorder="1" applyAlignment="1">
      <alignment horizontal="left" vertical="center" wrapText="1" readingOrder="1"/>
    </xf>
    <xf numFmtId="0" fontId="35" fillId="0" borderId="6" xfId="0" applyFont="1" applyBorder="1" applyAlignment="1">
      <alignment horizontal="left" vertical="center" wrapText="1" readingOrder="1"/>
    </xf>
    <xf numFmtId="0" fontId="35" fillId="0" borderId="1" xfId="0" applyFont="1" applyBorder="1" applyAlignment="1">
      <alignment horizontal="left" vertical="center" wrapText="1" readingOrder="1"/>
    </xf>
    <xf numFmtId="0" fontId="259" fillId="0" borderId="0" xfId="0" applyFont="1" applyAlignment="1">
      <alignment horizontal="left" vertical="center" readingOrder="1"/>
    </xf>
    <xf numFmtId="172" fontId="35" fillId="0" borderId="0" xfId="15" applyNumberFormat="1" applyFont="1" applyAlignment="1">
      <alignment horizontal="center" vertical="center"/>
    </xf>
    <xf numFmtId="175" fontId="35" fillId="0" borderId="3" xfId="14" applyFont="1" applyFill="1" applyBorder="1" applyAlignment="1">
      <alignment horizontal="center" vertical="center"/>
    </xf>
    <xf numFmtId="172" fontId="35" fillId="0" borderId="62" xfId="15" applyNumberFormat="1" applyFont="1" applyBorder="1" applyAlignment="1">
      <alignment horizontal="center" vertical="center"/>
    </xf>
    <xf numFmtId="172" fontId="35" fillId="0" borderId="64" xfId="15" applyNumberFormat="1" applyFont="1" applyBorder="1" applyAlignment="1">
      <alignment horizontal="center" vertical="center"/>
    </xf>
    <xf numFmtId="175" fontId="35" fillId="0" borderId="65" xfId="14" applyFont="1" applyFill="1" applyBorder="1" applyAlignment="1">
      <alignment horizontal="center" vertical="center"/>
    </xf>
    <xf numFmtId="222" fontId="35" fillId="0" borderId="0" xfId="14" applyNumberFormat="1" applyFont="1" applyFill="1" applyBorder="1" applyAlignment="1">
      <alignment horizontal="center" vertical="center"/>
    </xf>
    <xf numFmtId="172" fontId="35" fillId="0" borderId="4" xfId="15" applyNumberFormat="1" applyFont="1" applyBorder="1" applyAlignment="1">
      <alignment horizontal="center"/>
    </xf>
    <xf numFmtId="172" fontId="35" fillId="0" borderId="5" xfId="15" applyNumberFormat="1" applyFont="1" applyBorder="1" applyAlignment="1">
      <alignment horizontal="center"/>
    </xf>
    <xf numFmtId="172" fontId="35" fillId="0" borderId="3" xfId="15" applyNumberFormat="1" applyFont="1" applyBorder="1" applyAlignment="1">
      <alignment horizontal="center"/>
    </xf>
    <xf numFmtId="0" fontId="27" fillId="0" borderId="0" xfId="0" applyFont="1"/>
    <xf numFmtId="172" fontId="35" fillId="0" borderId="66" xfId="15" applyNumberFormat="1" applyFont="1" applyBorder="1" applyAlignment="1">
      <alignment horizontal="center" vertical="center"/>
    </xf>
    <xf numFmtId="172" fontId="35" fillId="0" borderId="60" xfId="15" applyNumberFormat="1" applyFont="1" applyBorder="1" applyAlignment="1">
      <alignment horizontal="center" vertical="center"/>
    </xf>
    <xf numFmtId="10" fontId="35" fillId="0" borderId="62" xfId="15" applyNumberFormat="1" applyFont="1" applyBorder="1" applyAlignment="1">
      <alignment horizontal="center" vertical="center"/>
    </xf>
    <xf numFmtId="10" fontId="35" fillId="0" borderId="64" xfId="15" applyNumberFormat="1" applyFont="1" applyBorder="1" applyAlignment="1">
      <alignment horizontal="center" vertical="center"/>
    </xf>
    <xf numFmtId="222" fontId="35" fillId="0" borderId="8" xfId="14" applyNumberFormat="1" applyFont="1" applyFill="1" applyBorder="1" applyAlignment="1">
      <alignment horizontal="center" vertical="center"/>
    </xf>
    <xf numFmtId="222" fontId="35" fillId="0" borderId="7" xfId="14" applyNumberFormat="1" applyFont="1" applyFill="1" applyBorder="1" applyAlignment="1">
      <alignment horizontal="center" vertical="center"/>
    </xf>
    <xf numFmtId="222" fontId="35" fillId="0" borderId="9" xfId="14" applyNumberFormat="1" applyFont="1" applyFill="1" applyBorder="1" applyAlignment="1">
      <alignment horizontal="center" vertical="center"/>
    </xf>
    <xf numFmtId="172" fontId="35" fillId="0" borderId="8" xfId="15" applyNumberFormat="1" applyFont="1" applyBorder="1" applyAlignment="1">
      <alignment horizontal="center"/>
    </xf>
    <xf numFmtId="172" fontId="35" fillId="0" borderId="9" xfId="15" applyNumberFormat="1" applyFont="1" applyBorder="1" applyAlignment="1">
      <alignment horizontal="center"/>
    </xf>
    <xf numFmtId="172" fontId="35" fillId="0" borderId="6" xfId="15" applyNumberFormat="1" applyFont="1" applyBorder="1" applyAlignment="1">
      <alignment horizontal="center"/>
    </xf>
    <xf numFmtId="174" fontId="35" fillId="0" borderId="62" xfId="10908" applyNumberFormat="1" applyFont="1" applyFill="1" applyBorder="1" applyAlignment="1">
      <alignment horizontal="right" vertical="center"/>
    </xf>
    <xf numFmtId="174" fontId="35" fillId="0" borderId="64" xfId="10908" applyNumberFormat="1" applyFont="1" applyFill="1" applyBorder="1" applyAlignment="1">
      <alignment horizontal="right" vertical="center"/>
    </xf>
    <xf numFmtId="174" fontId="35" fillId="0" borderId="63" xfId="10908" applyNumberFormat="1" applyFont="1" applyFill="1" applyBorder="1" applyAlignment="1">
      <alignment horizontal="right" vertical="center"/>
    </xf>
    <xf numFmtId="172" fontId="35" fillId="0" borderId="62" xfId="53510" applyNumberFormat="1" applyFont="1" applyFill="1" applyBorder="1" applyAlignment="1">
      <alignment horizontal="center" vertical="center"/>
    </xf>
    <xf numFmtId="172" fontId="35" fillId="0" borderId="65" xfId="53510" applyNumberFormat="1" applyFont="1" applyFill="1" applyBorder="1" applyAlignment="1">
      <alignment horizontal="center" vertical="center"/>
    </xf>
    <xf numFmtId="0" fontId="35" fillId="5" borderId="4" xfId="53510" quotePrefix="1" applyNumberFormat="1" applyFont="1" applyFill="1" applyBorder="1" applyAlignment="1">
      <alignment horizontal="center" vertical="center" wrapText="1"/>
    </xf>
    <xf numFmtId="0" fontId="35" fillId="5" borderId="5" xfId="53510" quotePrefix="1" applyNumberFormat="1" applyFont="1" applyFill="1" applyBorder="1" applyAlignment="1">
      <alignment horizontal="center" vertical="center" wrapText="1"/>
    </xf>
    <xf numFmtId="172" fontId="37" fillId="0" borderId="62" xfId="53510" applyNumberFormat="1" applyFont="1" applyBorder="1" applyAlignment="1">
      <alignment horizontal="center"/>
    </xf>
    <xf numFmtId="172" fontId="37" fillId="0" borderId="64" xfId="53510" applyNumberFormat="1" applyFont="1" applyBorder="1" applyAlignment="1">
      <alignment horizontal="center"/>
    </xf>
    <xf numFmtId="172" fontId="37" fillId="0" borderId="70" xfId="53510" applyNumberFormat="1" applyFont="1" applyBorder="1" applyAlignment="1">
      <alignment horizontal="center"/>
    </xf>
    <xf numFmtId="172" fontId="37" fillId="0" borderId="4" xfId="53510" applyNumberFormat="1" applyFont="1" applyBorder="1" applyAlignment="1">
      <alignment horizontal="center"/>
    </xf>
    <xf numFmtId="172" fontId="37" fillId="0" borderId="0" xfId="53510" applyNumberFormat="1" applyFont="1" applyAlignment="1">
      <alignment horizontal="center"/>
    </xf>
    <xf numFmtId="172" fontId="37" fillId="0" borderId="0" xfId="53510" applyNumberFormat="1" applyFont="1" applyBorder="1" applyAlignment="1">
      <alignment horizontal="center"/>
    </xf>
    <xf numFmtId="172" fontId="37" fillId="0" borderId="66" xfId="53510" applyNumberFormat="1" applyFont="1" applyBorder="1" applyAlignment="1">
      <alignment horizontal="center"/>
    </xf>
    <xf numFmtId="172" fontId="37" fillId="0" borderId="2" xfId="53510" applyNumberFormat="1" applyFont="1" applyBorder="1" applyAlignment="1">
      <alignment horizontal="center"/>
    </xf>
    <xf numFmtId="172" fontId="37" fillId="0" borderId="60" xfId="53510" applyNumberFormat="1" applyFont="1" applyBorder="1" applyAlignment="1">
      <alignment horizontal="center"/>
    </xf>
    <xf numFmtId="0" fontId="34" fillId="3" borderId="63" xfId="0" applyFont="1" applyFill="1" applyBorder="1" applyAlignment="1">
      <alignment horizontal="center" vertical="center"/>
    </xf>
    <xf numFmtId="0" fontId="34" fillId="3" borderId="65" xfId="0" applyFont="1" applyFill="1" applyBorder="1" applyAlignment="1">
      <alignment horizontal="center" vertical="center"/>
    </xf>
    <xf numFmtId="1" fontId="34" fillId="3" borderId="0" xfId="14" applyNumberFormat="1" applyFont="1" applyFill="1" applyBorder="1" applyAlignment="1">
      <alignment horizontal="center"/>
    </xf>
    <xf numFmtId="1" fontId="34" fillId="3" borderId="60" xfId="14" applyNumberFormat="1" applyFont="1" applyFill="1" applyBorder="1" applyAlignment="1">
      <alignment horizontal="center"/>
    </xf>
    <xf numFmtId="0" fontId="34" fillId="3" borderId="63" xfId="0" applyFont="1" applyFill="1" applyBorder="1" applyAlignment="1">
      <alignment horizontal="center" vertical="top"/>
    </xf>
    <xf numFmtId="0" fontId="34" fillId="3" borderId="63" xfId="13" applyFont="1" applyFill="1" applyBorder="1" applyAlignment="1">
      <alignment horizontal="center" vertical="top" wrapText="1"/>
    </xf>
    <xf numFmtId="0" fontId="36" fillId="0" borderId="4" xfId="0" applyFont="1" applyBorder="1" applyAlignment="1">
      <alignment horizontal="left" vertical="center" wrapText="1"/>
    </xf>
    <xf numFmtId="0" fontId="36" fillId="2" borderId="4" xfId="0" applyFont="1" applyFill="1" applyBorder="1" applyAlignment="1">
      <alignment horizontal="left"/>
    </xf>
    <xf numFmtId="0" fontId="36" fillId="2" borderId="4" xfId="0" applyFont="1" applyFill="1" applyBorder="1" applyAlignment="1">
      <alignment horizontal="center"/>
    </xf>
    <xf numFmtId="0" fontId="36" fillId="2" borderId="0" xfId="0" applyFont="1" applyFill="1" applyAlignment="1">
      <alignment horizontal="center"/>
    </xf>
    <xf numFmtId="0" fontId="36" fillId="2" borderId="62" xfId="0" applyFont="1" applyFill="1" applyBorder="1" applyAlignment="1">
      <alignment horizontal="left"/>
    </xf>
    <xf numFmtId="179" fontId="34" fillId="3" borderId="4" xfId="13" quotePrefix="1" applyNumberFormat="1" applyFont="1" applyFill="1" applyBorder="1" applyAlignment="1">
      <alignment horizontal="center"/>
    </xf>
    <xf numFmtId="222" fontId="36" fillId="0" borderId="0" xfId="14" applyNumberFormat="1" applyFont="1" applyBorder="1" applyAlignment="1">
      <alignment horizontal="center" vertical="center"/>
    </xf>
    <xf numFmtId="0" fontId="34" fillId="3" borderId="66" xfId="39" applyFont="1" applyFill="1" applyBorder="1" applyAlignment="1">
      <alignment horizontal="center"/>
    </xf>
    <xf numFmtId="0" fontId="34" fillId="3" borderId="67" xfId="39" applyFont="1" applyFill="1" applyBorder="1" applyAlignment="1">
      <alignment horizontal="center"/>
    </xf>
    <xf numFmtId="0" fontId="210" fillId="0" borderId="4" xfId="39" applyFont="1" applyBorder="1" applyAlignment="1">
      <alignment vertical="center"/>
    </xf>
    <xf numFmtId="3" fontId="217" fillId="0" borderId="4" xfId="39" applyNumberFormat="1" applyFont="1" applyBorder="1" applyAlignment="1">
      <alignment horizontal="center" vertical="center"/>
    </xf>
    <xf numFmtId="3" fontId="217" fillId="0" borderId="0" xfId="39" applyNumberFormat="1" applyFont="1" applyAlignment="1">
      <alignment horizontal="center" vertical="center"/>
    </xf>
    <xf numFmtId="3" fontId="217" fillId="0" borderId="5" xfId="39" applyNumberFormat="1" applyFont="1" applyBorder="1" applyAlignment="1">
      <alignment horizontal="center" vertical="center"/>
    </xf>
    <xf numFmtId="172" fontId="210" fillId="0" borderId="0" xfId="40" applyNumberFormat="1" applyFont="1" applyAlignment="1">
      <alignment horizontal="center" vertical="center"/>
    </xf>
    <xf numFmtId="172" fontId="210" fillId="0" borderId="4" xfId="40" applyNumberFormat="1" applyFont="1" applyBorder="1" applyAlignment="1">
      <alignment horizontal="center" vertical="center"/>
    </xf>
    <xf numFmtId="172" fontId="210" fillId="0" borderId="5" xfId="40" applyNumberFormat="1" applyFont="1" applyBorder="1" applyAlignment="1">
      <alignment horizontal="center" vertical="center"/>
    </xf>
    <xf numFmtId="0" fontId="210" fillId="0" borderId="4" xfId="39" applyFont="1" applyBorder="1" applyAlignment="1">
      <alignment horizontal="left" vertical="center" indent="1"/>
    </xf>
    <xf numFmtId="0" fontId="37" fillId="0" borderId="4" xfId="39" applyFont="1" applyBorder="1" applyAlignment="1">
      <alignment horizontal="left" vertical="center" indent="1"/>
    </xf>
    <xf numFmtId="3" fontId="37" fillId="0" borderId="4" xfId="39" applyNumberFormat="1" applyFont="1" applyBorder="1" applyAlignment="1">
      <alignment horizontal="center" vertical="center"/>
    </xf>
    <xf numFmtId="3" fontId="37" fillId="0" borderId="0" xfId="39" applyNumberFormat="1" applyFont="1" applyAlignment="1">
      <alignment horizontal="center" vertical="center"/>
    </xf>
    <xf numFmtId="3" fontId="37" fillId="0" borderId="5" xfId="39" applyNumberFormat="1" applyFont="1" applyBorder="1" applyAlignment="1">
      <alignment horizontal="center" vertical="center"/>
    </xf>
    <xf numFmtId="172" fontId="35" fillId="0" borderId="0" xfId="40" applyNumberFormat="1" applyFont="1" applyAlignment="1">
      <alignment horizontal="center" vertical="center"/>
    </xf>
    <xf numFmtId="172" fontId="37" fillId="0" borderId="0" xfId="40" applyNumberFormat="1" applyFont="1" applyAlignment="1">
      <alignment horizontal="center" vertical="center"/>
    </xf>
    <xf numFmtId="172" fontId="37" fillId="0" borderId="4" xfId="40" applyNumberFormat="1" applyFont="1" applyBorder="1" applyAlignment="1">
      <alignment horizontal="center" vertical="center"/>
    </xf>
    <xf numFmtId="172" fontId="37" fillId="0" borderId="5" xfId="40" applyNumberFormat="1" applyFont="1" applyBorder="1" applyAlignment="1">
      <alignment horizontal="center" vertical="center"/>
    </xf>
    <xf numFmtId="3" fontId="217" fillId="5" borderId="4" xfId="39" applyNumberFormat="1" applyFont="1" applyFill="1" applyBorder="1" applyAlignment="1">
      <alignment horizontal="center" vertical="center"/>
    </xf>
    <xf numFmtId="3" fontId="217" fillId="5" borderId="0" xfId="39" applyNumberFormat="1" applyFont="1" applyFill="1" applyAlignment="1">
      <alignment horizontal="center" vertical="center"/>
    </xf>
    <xf numFmtId="3" fontId="217" fillId="5" borderId="5" xfId="39" applyNumberFormat="1" applyFont="1" applyFill="1" applyBorder="1" applyAlignment="1">
      <alignment horizontal="center" vertical="center"/>
    </xf>
    <xf numFmtId="172" fontId="217" fillId="5" borderId="0" xfId="40" applyNumberFormat="1" applyFont="1" applyFill="1" applyAlignment="1">
      <alignment horizontal="center" vertical="center"/>
    </xf>
    <xf numFmtId="172" fontId="217" fillId="5" borderId="4" xfId="40" applyNumberFormat="1" applyFont="1" applyFill="1" applyBorder="1" applyAlignment="1">
      <alignment horizontal="center" vertical="center"/>
    </xf>
    <xf numFmtId="172" fontId="217" fillId="5" borderId="5" xfId="40" applyNumberFormat="1" applyFont="1" applyFill="1" applyBorder="1" applyAlignment="1">
      <alignment horizontal="center" vertical="center"/>
    </xf>
    <xf numFmtId="3" fontId="217" fillId="5" borderId="66" xfId="39" applyNumberFormat="1" applyFont="1" applyFill="1" applyBorder="1" applyAlignment="1">
      <alignment horizontal="center" vertical="center"/>
    </xf>
    <xf numFmtId="3" fontId="217" fillId="5" borderId="60" xfId="39" applyNumberFormat="1" applyFont="1" applyFill="1" applyBorder="1" applyAlignment="1">
      <alignment horizontal="center" vertical="center"/>
    </xf>
    <xf numFmtId="3" fontId="217" fillId="5" borderId="67" xfId="39" applyNumberFormat="1" applyFont="1" applyFill="1" applyBorder="1" applyAlignment="1">
      <alignment horizontal="center" vertical="center"/>
    </xf>
    <xf numFmtId="172" fontId="217" fillId="5" borderId="60" xfId="40" applyNumberFormat="1" applyFont="1" applyFill="1" applyBorder="1" applyAlignment="1">
      <alignment horizontal="center" vertical="center"/>
    </xf>
    <xf numFmtId="172" fontId="217" fillId="5" borderId="66" xfId="40" applyNumberFormat="1" applyFont="1" applyFill="1" applyBorder="1" applyAlignment="1">
      <alignment horizontal="center" vertical="center"/>
    </xf>
    <xf numFmtId="172" fontId="217" fillId="5" borderId="67" xfId="40" applyNumberFormat="1" applyFont="1" applyFill="1" applyBorder="1" applyAlignment="1">
      <alignment horizontal="center" vertical="center"/>
    </xf>
    <xf numFmtId="0" fontId="210" fillId="0" borderId="6" xfId="39" applyFont="1" applyBorder="1" applyAlignment="1">
      <alignment vertical="center" wrapText="1"/>
    </xf>
    <xf numFmtId="3" fontId="217" fillId="0" borderId="8" xfId="39" applyNumberFormat="1" applyFont="1" applyBorder="1" applyAlignment="1">
      <alignment horizontal="center" vertical="center"/>
    </xf>
    <xf numFmtId="3" fontId="217" fillId="0" borderId="7" xfId="39" applyNumberFormat="1" applyFont="1" applyBorder="1" applyAlignment="1">
      <alignment horizontal="center" vertical="center"/>
    </xf>
    <xf numFmtId="3" fontId="217" fillId="0" borderId="9" xfId="39" applyNumberFormat="1" applyFont="1" applyBorder="1" applyAlignment="1">
      <alignment horizontal="center" vertical="center"/>
    </xf>
    <xf numFmtId="172" fontId="210" fillId="0" borderId="7" xfId="40" applyNumberFormat="1" applyFont="1" applyBorder="1" applyAlignment="1">
      <alignment horizontal="center" vertical="center"/>
    </xf>
    <xf numFmtId="172" fontId="210" fillId="0" borderId="8" xfId="40" applyNumberFormat="1" applyFont="1" applyBorder="1" applyAlignment="1">
      <alignment horizontal="center" vertical="center"/>
    </xf>
    <xf numFmtId="172" fontId="210" fillId="0" borderId="9" xfId="40" applyNumberFormat="1" applyFont="1" applyBorder="1" applyAlignment="1">
      <alignment horizontal="center" vertical="center"/>
    </xf>
    <xf numFmtId="178" fontId="35" fillId="0" borderId="67" xfId="0" applyNumberFormat="1" applyFont="1" applyBorder="1" applyAlignment="1">
      <alignment horizontal="center" vertical="center" wrapText="1"/>
    </xf>
    <xf numFmtId="1" fontId="34" fillId="3" borderId="4" xfId="53515" quotePrefix="1" applyNumberFormat="1" applyFont="1" applyFill="1" applyBorder="1" applyAlignment="1" applyProtection="1">
      <alignment horizontal="center" vertical="center"/>
      <protection locked="0"/>
    </xf>
    <xf numFmtId="1" fontId="34" fillId="3" borderId="5" xfId="53515" quotePrefix="1" applyNumberFormat="1" applyFont="1" applyFill="1" applyBorder="1" applyAlignment="1" applyProtection="1">
      <alignment horizontal="center" vertical="center"/>
      <protection locked="0"/>
    </xf>
    <xf numFmtId="17" fontId="34" fillId="3" borderId="1" xfId="53515" applyNumberFormat="1" applyFont="1" applyFill="1" applyBorder="1" applyAlignment="1" applyProtection="1">
      <alignment horizontal="center" vertical="center"/>
      <protection locked="0"/>
    </xf>
    <xf numFmtId="224" fontId="35" fillId="5" borderId="62" xfId="53517" applyNumberFormat="1" applyFont="1" applyFill="1" applyBorder="1" applyAlignment="1">
      <alignment horizontal="center" vertical="center" wrapText="1"/>
    </xf>
    <xf numFmtId="224" fontId="35" fillId="5" borderId="64" xfId="53517" applyNumberFormat="1" applyFont="1" applyFill="1" applyBorder="1" applyAlignment="1">
      <alignment horizontal="center" vertical="center" wrapText="1"/>
    </xf>
    <xf numFmtId="224" fontId="35" fillId="5" borderId="71" xfId="53517" applyNumberFormat="1" applyFont="1" applyFill="1" applyBorder="1" applyAlignment="1" applyProtection="1">
      <alignment horizontal="center" vertical="center" wrapText="1"/>
      <protection locked="0"/>
    </xf>
    <xf numFmtId="224" fontId="35" fillId="5" borderId="61" xfId="53517" applyNumberFormat="1" applyFont="1" applyFill="1" applyBorder="1" applyAlignment="1" applyProtection="1">
      <alignment horizontal="center" vertical="center" wrapText="1"/>
      <protection locked="0"/>
    </xf>
    <xf numFmtId="172" fontId="35" fillId="5" borderId="65" xfId="48907" applyNumberFormat="1" applyFont="1" applyFill="1" applyBorder="1" applyAlignment="1" applyProtection="1">
      <alignment horizontal="center" vertical="center" wrapText="1"/>
      <protection locked="0"/>
    </xf>
    <xf numFmtId="224" fontId="35" fillId="5" borderId="72" xfId="53517" applyNumberFormat="1" applyFont="1" applyFill="1" applyBorder="1" applyAlignment="1" applyProtection="1">
      <alignment horizontal="center" vertical="center" wrapText="1"/>
      <protection locked="0"/>
    </xf>
    <xf numFmtId="224" fontId="35" fillId="5" borderId="0" xfId="53517" applyNumberFormat="1" applyFont="1" applyFill="1" applyAlignment="1" applyProtection="1">
      <alignment horizontal="center" vertical="center" wrapText="1"/>
      <protection locked="0"/>
    </xf>
    <xf numFmtId="172" fontId="35" fillId="5" borderId="3" xfId="48907" applyNumberFormat="1" applyFont="1" applyFill="1" applyBorder="1" applyAlignment="1" applyProtection="1">
      <alignment horizontal="center" vertical="center" wrapText="1"/>
      <protection locked="0"/>
    </xf>
    <xf numFmtId="224" fontId="36" fillId="5" borderId="72" xfId="53517" applyNumberFormat="1" applyFont="1" applyFill="1" applyBorder="1" applyAlignment="1" applyProtection="1">
      <alignment horizontal="center" vertical="center" wrapText="1"/>
      <protection locked="0"/>
    </xf>
    <xf numFmtId="224" fontId="36" fillId="5" borderId="0" xfId="53517" applyNumberFormat="1" applyFont="1" applyFill="1" applyAlignment="1" applyProtection="1">
      <alignment horizontal="center" vertical="center" wrapText="1"/>
      <protection locked="0"/>
    </xf>
    <xf numFmtId="172" fontId="36" fillId="5" borderId="3" xfId="48907" applyNumberFormat="1" applyFont="1" applyFill="1" applyBorder="1" applyAlignment="1" applyProtection="1">
      <alignment horizontal="center" vertical="center" wrapText="1"/>
      <protection locked="0"/>
    </xf>
    <xf numFmtId="0" fontId="261" fillId="0" borderId="0" xfId="0" applyFont="1"/>
    <xf numFmtId="224" fontId="36" fillId="5" borderId="73" xfId="53517" applyNumberFormat="1" applyFont="1" applyFill="1" applyBorder="1" applyAlignment="1" applyProtection="1">
      <alignment horizontal="center" vertical="center" wrapText="1"/>
      <protection locked="0"/>
    </xf>
    <xf numFmtId="224" fontId="36" fillId="5" borderId="11" xfId="53517" applyNumberFormat="1" applyFont="1" applyFill="1" applyBorder="1" applyAlignment="1" applyProtection="1">
      <alignment horizontal="center" vertical="center" wrapText="1"/>
      <protection locked="0"/>
    </xf>
    <xf numFmtId="172" fontId="36" fillId="5" borderId="1" xfId="48907" applyNumberFormat="1" applyFont="1" applyFill="1" applyBorder="1" applyAlignment="1" applyProtection="1">
      <alignment horizontal="center" vertical="center" wrapText="1"/>
      <protection locked="0"/>
    </xf>
    <xf numFmtId="172" fontId="35" fillId="0" borderId="62" xfId="25" applyNumberFormat="1" applyFont="1" applyBorder="1" applyAlignment="1">
      <alignment horizontal="center"/>
    </xf>
    <xf numFmtId="172" fontId="35" fillId="0" borderId="64" xfId="25" applyNumberFormat="1" applyFont="1" applyBorder="1" applyAlignment="1">
      <alignment horizontal="center"/>
    </xf>
    <xf numFmtId="172" fontId="35" fillId="0" borderId="63" xfId="25" applyNumberFormat="1" applyFont="1" applyBorder="1" applyAlignment="1" applyProtection="1">
      <alignment horizontal="center"/>
      <protection locked="0"/>
    </xf>
    <xf numFmtId="172" fontId="35" fillId="0" borderId="0" xfId="25" applyNumberFormat="1" applyFont="1" applyAlignment="1">
      <alignment horizontal="center"/>
    </xf>
    <xf numFmtId="172" fontId="35" fillId="0" borderId="66" xfId="25" applyNumberFormat="1" applyFont="1" applyBorder="1" applyAlignment="1" applyProtection="1">
      <alignment horizontal="center"/>
      <protection locked="0"/>
    </xf>
    <xf numFmtId="172" fontId="35" fillId="0" borderId="67" xfId="25" applyNumberFormat="1" applyFont="1" applyBorder="1" applyAlignment="1" applyProtection="1">
      <alignment horizontal="center"/>
      <protection locked="0"/>
    </xf>
    <xf numFmtId="172" fontId="35" fillId="5" borderId="1" xfId="48907" applyNumberFormat="1" applyFont="1" applyFill="1" applyBorder="1" applyAlignment="1" applyProtection="1">
      <alignment horizontal="center" vertical="center" wrapText="1"/>
      <protection locked="0"/>
    </xf>
    <xf numFmtId="3" fontId="35" fillId="0" borderId="4" xfId="25" applyNumberFormat="1" applyFont="1" applyBorder="1" applyAlignment="1">
      <alignment horizontal="center"/>
    </xf>
    <xf numFmtId="3" fontId="35" fillId="0" borderId="0" xfId="25" applyNumberFormat="1" applyFont="1" applyAlignment="1">
      <alignment horizontal="center"/>
    </xf>
    <xf numFmtId="3" fontId="35" fillId="0" borderId="66" xfId="25" applyNumberFormat="1" applyFont="1" applyBorder="1" applyAlignment="1">
      <alignment horizontal="center"/>
    </xf>
    <xf numFmtId="3" fontId="35" fillId="0" borderId="60" xfId="25" applyNumberFormat="1" applyFont="1" applyBorder="1" applyAlignment="1">
      <alignment horizontal="center"/>
    </xf>
    <xf numFmtId="172" fontId="35" fillId="0" borderId="65" xfId="53510" applyNumberFormat="1" applyFont="1" applyBorder="1" applyAlignment="1">
      <alignment horizontal="center"/>
    </xf>
    <xf numFmtId="10" fontId="35" fillId="0" borderId="65" xfId="53510" applyNumberFormat="1" applyFont="1" applyBorder="1" applyAlignment="1">
      <alignment horizontal="center" vertical="center" wrapText="1"/>
    </xf>
    <xf numFmtId="10" fontId="35" fillId="0" borderId="4" xfId="53510" applyNumberFormat="1" applyFont="1" applyBorder="1" applyAlignment="1">
      <alignment horizontal="center" vertical="center" wrapText="1"/>
    </xf>
    <xf numFmtId="10" fontId="35" fillId="0" borderId="66" xfId="53510" applyNumberFormat="1" applyFont="1" applyBorder="1" applyAlignment="1">
      <alignment horizontal="center" vertical="center" wrapText="1"/>
    </xf>
    <xf numFmtId="9" fontId="8" fillId="0" borderId="0" xfId="53510" applyFont="1"/>
    <xf numFmtId="0" fontId="8" fillId="0" borderId="0" xfId="0" applyFont="1" applyAlignment="1">
      <alignment horizontal="center"/>
    </xf>
    <xf numFmtId="1" fontId="34" fillId="3" borderId="64" xfId="0" quotePrefix="1" applyNumberFormat="1" applyFont="1" applyFill="1" applyBorder="1" applyAlignment="1">
      <alignment horizontal="center" vertical="center"/>
    </xf>
    <xf numFmtId="0" fontId="34" fillId="3" borderId="64" xfId="0" quotePrefix="1" applyFont="1" applyFill="1" applyBorder="1" applyAlignment="1">
      <alignment horizontal="center" vertical="center"/>
    </xf>
    <xf numFmtId="0" fontId="27" fillId="0" borderId="0" xfId="0" applyFont="1" applyAlignment="1">
      <alignment horizontal="center"/>
    </xf>
    <xf numFmtId="0" fontId="24" fillId="2" borderId="0" xfId="0" applyFont="1" applyFill="1" applyAlignment="1">
      <alignment vertical="center"/>
    </xf>
    <xf numFmtId="0" fontId="24" fillId="2" borderId="0" xfId="0" applyFont="1" applyFill="1" applyAlignment="1">
      <alignment horizontal="center" vertical="center"/>
    </xf>
    <xf numFmtId="0" fontId="35" fillId="6" borderId="4" xfId="13" applyFont="1" applyFill="1" applyBorder="1" applyAlignment="1">
      <alignment vertical="center"/>
    </xf>
    <xf numFmtId="0" fontId="35" fillId="6" borderId="4" xfId="13" applyFont="1" applyFill="1" applyBorder="1" applyAlignment="1">
      <alignment vertical="center" wrapText="1"/>
    </xf>
    <xf numFmtId="0" fontId="36" fillId="6" borderId="4" xfId="13" applyFont="1" applyFill="1" applyBorder="1" applyAlignment="1">
      <alignment horizontal="left" vertical="center" wrapText="1"/>
    </xf>
    <xf numFmtId="0" fontId="35" fillId="0" borderId="4" xfId="13" applyFont="1" applyBorder="1" applyAlignment="1">
      <alignment vertical="center"/>
    </xf>
    <xf numFmtId="0" fontId="36" fillId="6" borderId="4" xfId="13" applyFont="1" applyFill="1" applyBorder="1" applyAlignment="1">
      <alignment vertical="center" wrapText="1"/>
    </xf>
    <xf numFmtId="0" fontId="36" fillId="5" borderId="4" xfId="13" applyFont="1" applyFill="1" applyBorder="1" applyAlignment="1">
      <alignment vertical="center"/>
    </xf>
    <xf numFmtId="0" fontId="35" fillId="5" borderId="4" xfId="13" applyFont="1" applyFill="1" applyBorder="1" applyAlignment="1">
      <alignment vertical="center"/>
    </xf>
    <xf numFmtId="0" fontId="35" fillId="0" borderId="62" xfId="13" applyFont="1" applyBorder="1" applyAlignment="1">
      <alignment vertical="center"/>
    </xf>
    <xf numFmtId="0" fontId="35" fillId="0" borderId="66" xfId="13" applyFont="1" applyBorder="1" applyAlignment="1">
      <alignment horizontal="justify" vertical="center" wrapText="1"/>
    </xf>
    <xf numFmtId="0" fontId="36" fillId="0" borderId="4" xfId="13" applyFont="1" applyBorder="1" applyAlignment="1">
      <alignment horizontal="justify" vertical="center" wrapText="1"/>
    </xf>
    <xf numFmtId="0" fontId="35" fillId="0" borderId="4" xfId="13" applyFont="1" applyBorder="1"/>
    <xf numFmtId="0" fontId="36" fillId="0" borderId="62" xfId="13" applyFont="1" applyBorder="1" applyAlignment="1">
      <alignment vertical="center"/>
    </xf>
    <xf numFmtId="0" fontId="35" fillId="0" borderId="66" xfId="13" applyFont="1" applyBorder="1" applyAlignment="1">
      <alignment vertical="center"/>
    </xf>
    <xf numFmtId="0" fontId="36" fillId="0" borderId="4" xfId="13" quotePrefix="1" applyFont="1" applyBorder="1" applyAlignment="1">
      <alignment vertical="center"/>
    </xf>
    <xf numFmtId="0" fontId="35" fillId="0" borderId="4" xfId="13" quotePrefix="1" applyFont="1" applyBorder="1" applyAlignment="1">
      <alignment vertical="center"/>
    </xf>
    <xf numFmtId="0" fontId="36" fillId="0" borderId="4" xfId="13" applyFont="1" applyBorder="1" applyAlignment="1">
      <alignment vertical="center"/>
    </xf>
    <xf numFmtId="0" fontId="36" fillId="0" borderId="8" xfId="13" applyFont="1" applyBorder="1"/>
    <xf numFmtId="0" fontId="36" fillId="0" borderId="4" xfId="13" applyFont="1" applyBorder="1"/>
    <xf numFmtId="0" fontId="206" fillId="0" borderId="64" xfId="0" applyFont="1" applyBorder="1" applyAlignment="1">
      <alignment horizontal="center" vertical="center"/>
    </xf>
    <xf numFmtId="0" fontId="206" fillId="0" borderId="63" xfId="0" applyFont="1" applyBorder="1" applyAlignment="1">
      <alignment horizontal="center" vertical="center"/>
    </xf>
    <xf numFmtId="178" fontId="206" fillId="0" borderId="0" xfId="0" applyNumberFormat="1" applyFont="1" applyAlignment="1">
      <alignment horizontal="center" vertical="center"/>
    </xf>
    <xf numFmtId="178" fontId="206" fillId="0" borderId="5" xfId="0" applyNumberFormat="1" applyFont="1" applyBorder="1" applyAlignment="1">
      <alignment horizontal="center" vertical="center"/>
    </xf>
    <xf numFmtId="172" fontId="206" fillId="0" borderId="0" xfId="53510" applyNumberFormat="1" applyFont="1" applyBorder="1" applyAlignment="1">
      <alignment horizontal="center" vertical="center"/>
    </xf>
    <xf numFmtId="172" fontId="206" fillId="0" borderId="5" xfId="53510" applyNumberFormat="1" applyFont="1" applyBorder="1" applyAlignment="1">
      <alignment horizontal="center" vertical="center"/>
    </xf>
    <xf numFmtId="172" fontId="206" fillId="0" borderId="64" xfId="53510" applyNumberFormat="1" applyFont="1" applyBorder="1" applyAlignment="1">
      <alignment horizontal="center" vertical="center"/>
    </xf>
    <xf numFmtId="172" fontId="206" fillId="0" borderId="63" xfId="53510" applyNumberFormat="1" applyFont="1" applyBorder="1" applyAlignment="1">
      <alignment horizontal="center" vertical="center"/>
    </xf>
    <xf numFmtId="216" fontId="206" fillId="0" borderId="0" xfId="0" applyNumberFormat="1" applyFont="1" applyAlignment="1">
      <alignment horizontal="center" vertical="center"/>
    </xf>
    <xf numFmtId="216" fontId="206" fillId="0" borderId="5" xfId="0" applyNumberFormat="1" applyFont="1" applyBorder="1" applyAlignment="1">
      <alignment horizontal="center" vertical="center"/>
    </xf>
    <xf numFmtId="1" fontId="206" fillId="0" borderId="0" xfId="0" applyNumberFormat="1" applyFont="1" applyAlignment="1">
      <alignment horizontal="center" vertical="center"/>
    </xf>
    <xf numFmtId="1" fontId="206" fillId="0" borderId="5" xfId="0" applyNumberFormat="1" applyFont="1" applyBorder="1" applyAlignment="1">
      <alignment horizontal="center" vertical="center"/>
    </xf>
    <xf numFmtId="178" fontId="206" fillId="0" borderId="64" xfId="0" applyNumberFormat="1" applyFont="1" applyBorder="1" applyAlignment="1">
      <alignment horizontal="center" vertical="center"/>
    </xf>
    <xf numFmtId="178" fontId="206" fillId="0" borderId="63" xfId="0" applyNumberFormat="1" applyFont="1" applyBorder="1" applyAlignment="1">
      <alignment horizontal="center" vertical="center"/>
    </xf>
    <xf numFmtId="0" fontId="206" fillId="0" borderId="0" xfId="0" applyFont="1" applyAlignment="1">
      <alignment horizontal="center" vertical="center"/>
    </xf>
    <xf numFmtId="0" fontId="206" fillId="0" borderId="5" xfId="0" applyFont="1" applyBorder="1" applyAlignment="1">
      <alignment horizontal="center" vertical="center"/>
    </xf>
    <xf numFmtId="172" fontId="206" fillId="0" borderId="60" xfId="53510" applyNumberFormat="1" applyFont="1" applyBorder="1" applyAlignment="1">
      <alignment horizontal="center" vertical="center"/>
    </xf>
    <xf numFmtId="172" fontId="206" fillId="0" borderId="67" xfId="53510" applyNumberFormat="1" applyFont="1" applyBorder="1" applyAlignment="1">
      <alignment horizontal="center" vertical="center"/>
    </xf>
    <xf numFmtId="0" fontId="262" fillId="0" borderId="0" xfId="0" applyFont="1"/>
    <xf numFmtId="0" fontId="263" fillId="2" borderId="0" xfId="0" applyFont="1" applyFill="1" applyAlignment="1">
      <alignment horizontal="center" vertical="center" wrapText="1"/>
    </xf>
    <xf numFmtId="0" fontId="263" fillId="0" borderId="0" xfId="0" applyFont="1" applyAlignment="1">
      <alignment horizontal="center" vertical="center" wrapText="1"/>
    </xf>
    <xf numFmtId="0" fontId="254" fillId="0" borderId="0" xfId="0" applyFont="1"/>
    <xf numFmtId="0" fontId="227" fillId="0" borderId="0" xfId="39" applyFont="1"/>
    <xf numFmtId="14" fontId="223" fillId="3" borderId="4" xfId="38" applyNumberFormat="1" applyFont="1" applyFill="1" applyBorder="1" applyAlignment="1">
      <alignment horizontal="center" vertical="center" wrapText="1"/>
    </xf>
    <xf numFmtId="0" fontId="37" fillId="0" borderId="62" xfId="0" applyFont="1" applyBorder="1" applyAlignment="1">
      <alignment horizontal="center"/>
    </xf>
    <xf numFmtId="0" fontId="37" fillId="0" borderId="64" xfId="0" applyFont="1" applyBorder="1" applyAlignment="1">
      <alignment horizontal="center"/>
    </xf>
    <xf numFmtId="0" fontId="37" fillId="0" borderId="63" xfId="0" applyFont="1" applyBorder="1" applyAlignment="1">
      <alignment horizontal="center"/>
    </xf>
    <xf numFmtId="0" fontId="37" fillId="0" borderId="65" xfId="0" applyFont="1" applyBorder="1" applyAlignment="1">
      <alignment horizontal="center"/>
    </xf>
    <xf numFmtId="172" fontId="35" fillId="0" borderId="0" xfId="15" applyNumberFormat="1" applyFont="1" applyAlignment="1">
      <alignment horizontal="center"/>
    </xf>
    <xf numFmtId="172" fontId="35" fillId="0" borderId="66" xfId="15" applyNumberFormat="1" applyFont="1" applyBorder="1" applyAlignment="1">
      <alignment horizontal="center"/>
    </xf>
    <xf numFmtId="172" fontId="35" fillId="0" borderId="2" xfId="15" applyNumberFormat="1" applyFont="1" applyBorder="1" applyAlignment="1">
      <alignment horizontal="center"/>
    </xf>
    <xf numFmtId="172" fontId="35" fillId="0" borderId="67" xfId="15" applyNumberFormat="1" applyFont="1" applyBorder="1" applyAlignment="1">
      <alignment horizontal="center"/>
    </xf>
    <xf numFmtId="172" fontId="36" fillId="0" borderId="66" xfId="15" applyNumberFormat="1" applyFont="1" applyBorder="1" applyAlignment="1">
      <alignment horizontal="center"/>
    </xf>
    <xf numFmtId="172" fontId="36" fillId="0" borderId="2" xfId="15" applyNumberFormat="1" applyFont="1" applyBorder="1" applyAlignment="1">
      <alignment horizontal="center"/>
    </xf>
    <xf numFmtId="172" fontId="36" fillId="0" borderId="67" xfId="15" applyNumberFormat="1" applyFont="1" applyBorder="1" applyAlignment="1">
      <alignment horizontal="center"/>
    </xf>
    <xf numFmtId="172" fontId="36" fillId="0" borderId="8" xfId="15" applyNumberFormat="1" applyFont="1" applyBorder="1" applyAlignment="1">
      <alignment horizontal="center"/>
    </xf>
    <xf numFmtId="172" fontId="36" fillId="0" borderId="9" xfId="15" applyNumberFormat="1" applyFont="1" applyBorder="1" applyAlignment="1">
      <alignment horizontal="center"/>
    </xf>
    <xf numFmtId="172" fontId="36" fillId="0" borderId="6" xfId="15" applyNumberFormat="1" applyFont="1" applyBorder="1" applyAlignment="1">
      <alignment horizontal="center"/>
    </xf>
    <xf numFmtId="0" fontId="37" fillId="7" borderId="0" xfId="0" applyFont="1" applyFill="1"/>
    <xf numFmtId="221" fontId="37" fillId="7" borderId="0" xfId="0" applyNumberFormat="1" applyFont="1" applyFill="1"/>
    <xf numFmtId="0" fontId="217" fillId="7" borderId="0" xfId="0" applyFont="1" applyFill="1"/>
    <xf numFmtId="0" fontId="211" fillId="7" borderId="0" xfId="0" applyFont="1" applyFill="1"/>
    <xf numFmtId="10" fontId="37" fillId="0" borderId="0" xfId="0" applyNumberFormat="1" applyFont="1"/>
    <xf numFmtId="172" fontId="35" fillId="0" borderId="7" xfId="14" applyNumberFormat="1" applyFont="1" applyBorder="1" applyAlignment="1">
      <alignment horizontal="center" vertical="center"/>
    </xf>
    <xf numFmtId="0" fontId="37" fillId="0" borderId="66" xfId="0" applyFont="1" applyBorder="1"/>
    <xf numFmtId="0" fontId="37" fillId="0" borderId="60" xfId="0" applyFont="1" applyBorder="1"/>
    <xf numFmtId="0" fontId="37" fillId="0" borderId="67" xfId="0" applyFont="1" applyBorder="1"/>
    <xf numFmtId="3" fontId="37" fillId="0" borderId="62" xfId="0" applyNumberFormat="1" applyFont="1" applyBorder="1" applyAlignment="1">
      <alignment horizontal="center"/>
    </xf>
    <xf numFmtId="3" fontId="37" fillId="0" borderId="70" xfId="0" applyNumberFormat="1" applyFont="1" applyBorder="1" applyAlignment="1">
      <alignment horizontal="center"/>
    </xf>
    <xf numFmtId="172" fontId="37" fillId="0" borderId="63" xfId="53510" applyNumberFormat="1" applyFont="1" applyBorder="1" applyAlignment="1">
      <alignment horizontal="center"/>
    </xf>
    <xf numFmtId="172" fontId="37" fillId="0" borderId="65" xfId="53510" applyNumberFormat="1" applyFont="1" applyBorder="1" applyAlignment="1">
      <alignment horizontal="center"/>
    </xf>
    <xf numFmtId="3" fontId="37" fillId="0" borderId="66" xfId="0" applyNumberFormat="1" applyFont="1" applyBorder="1" applyAlignment="1">
      <alignment horizontal="center"/>
    </xf>
    <xf numFmtId="3" fontId="37" fillId="0" borderId="60" xfId="0" applyNumberFormat="1" applyFont="1" applyBorder="1" applyAlignment="1">
      <alignment horizontal="center"/>
    </xf>
    <xf numFmtId="172" fontId="37" fillId="0" borderId="67" xfId="53510" applyNumberFormat="1" applyFont="1" applyBorder="1" applyAlignment="1">
      <alignment horizontal="center"/>
    </xf>
    <xf numFmtId="172" fontId="37" fillId="0" borderId="1" xfId="53510" applyNumberFormat="1" applyFont="1" applyBorder="1" applyAlignment="1">
      <alignment horizontal="center"/>
    </xf>
    <xf numFmtId="3" fontId="217" fillId="0" borderId="8" xfId="0" applyNumberFormat="1" applyFont="1" applyBorder="1" applyAlignment="1">
      <alignment horizontal="center"/>
    </xf>
    <xf numFmtId="3" fontId="217" fillId="0" borderId="7" xfId="0" applyNumberFormat="1" applyFont="1" applyBorder="1" applyAlignment="1">
      <alignment horizontal="center"/>
    </xf>
    <xf numFmtId="172" fontId="217" fillId="0" borderId="8" xfId="53510" applyNumberFormat="1" applyFont="1" applyBorder="1" applyAlignment="1">
      <alignment horizontal="center"/>
    </xf>
    <xf numFmtId="172" fontId="217" fillId="0" borderId="9" xfId="53510" applyNumberFormat="1" applyFont="1" applyBorder="1" applyAlignment="1">
      <alignment horizontal="center"/>
    </xf>
    <xf numFmtId="172" fontId="217" fillId="0" borderId="6" xfId="53510" applyNumberFormat="1" applyFont="1" applyBorder="1" applyAlignment="1">
      <alignment horizontal="center"/>
    </xf>
    <xf numFmtId="3" fontId="37" fillId="0" borderId="64" xfId="0" applyNumberFormat="1" applyFont="1" applyBorder="1" applyAlignment="1">
      <alignment horizontal="center"/>
    </xf>
    <xf numFmtId="3" fontId="37" fillId="0" borderId="2" xfId="0" applyNumberFormat="1" applyFont="1" applyBorder="1" applyAlignment="1">
      <alignment horizontal="center"/>
    </xf>
    <xf numFmtId="3" fontId="217" fillId="0" borderId="0" xfId="0" applyNumberFormat="1" applyFont="1" applyAlignment="1">
      <alignment horizontal="center"/>
    </xf>
    <xf numFmtId="172" fontId="217" fillId="0" borderId="0" xfId="53510" applyNumberFormat="1" applyFont="1" applyBorder="1" applyAlignment="1">
      <alignment horizontal="center"/>
    </xf>
    <xf numFmtId="172" fontId="37" fillId="0" borderId="5" xfId="53510" applyNumberFormat="1" applyFont="1" applyBorder="1" applyAlignment="1">
      <alignment horizontal="center"/>
    </xf>
    <xf numFmtId="3" fontId="264" fillId="0" borderId="0" xfId="0" applyNumberFormat="1" applyFont="1" applyAlignment="1">
      <alignment horizontal="center"/>
    </xf>
    <xf numFmtId="172" fontId="264" fillId="0" borderId="0" xfId="53510" applyNumberFormat="1" applyFont="1" applyBorder="1" applyAlignment="1">
      <alignment horizontal="center"/>
    </xf>
    <xf numFmtId="0" fontId="34" fillId="3" borderId="65" xfId="54" applyFont="1" applyFill="1" applyBorder="1" applyAlignment="1">
      <alignment horizontal="left" vertical="top"/>
    </xf>
    <xf numFmtId="0" fontId="34" fillId="3" borderId="64" xfId="2" applyFont="1" applyFill="1" applyBorder="1" applyAlignment="1">
      <alignment vertical="top"/>
    </xf>
    <xf numFmtId="0" fontId="34" fillId="3" borderId="63" xfId="2" applyFont="1" applyFill="1" applyBorder="1" applyAlignment="1">
      <alignment vertical="top"/>
    </xf>
    <xf numFmtId="49" fontId="34" fillId="3" borderId="1" xfId="54" quotePrefix="1" applyNumberFormat="1" applyFont="1" applyFill="1" applyBorder="1" applyAlignment="1">
      <alignment horizontal="left"/>
    </xf>
    <xf numFmtId="0" fontId="35" fillId="0" borderId="3" xfId="54" applyFont="1" applyBorder="1" applyAlignment="1">
      <alignment horizontal="left" vertical="center"/>
    </xf>
    <xf numFmtId="3" fontId="35" fillId="0" borderId="4" xfId="2" applyNumberFormat="1" applyFont="1" applyBorder="1" applyAlignment="1">
      <alignment horizontal="center"/>
    </xf>
    <xf numFmtId="3" fontId="35" fillId="0" borderId="0" xfId="2" applyNumberFormat="1" applyFont="1" applyAlignment="1">
      <alignment horizontal="center"/>
    </xf>
    <xf numFmtId="3" fontId="35" fillId="0" borderId="5" xfId="2" applyNumberFormat="1" applyFont="1" applyBorder="1" applyAlignment="1">
      <alignment horizontal="center"/>
    </xf>
    <xf numFmtId="0" fontId="35" fillId="5" borderId="3" xfId="54" applyFont="1" applyFill="1" applyBorder="1" applyAlignment="1">
      <alignment horizontal="left" vertical="center"/>
    </xf>
    <xf numFmtId="0" fontId="36" fillId="5" borderId="8" xfId="54" applyFont="1" applyFill="1" applyBorder="1" applyAlignment="1">
      <alignment horizontal="left" vertical="center"/>
    </xf>
    <xf numFmtId="3" fontId="36" fillId="0" borderId="8" xfId="2" applyNumberFormat="1" applyFont="1" applyBorder="1" applyAlignment="1">
      <alignment horizontal="center"/>
    </xf>
    <xf numFmtId="3" fontId="36" fillId="0" borderId="7" xfId="2" applyNumberFormat="1" applyFont="1" applyBorder="1" applyAlignment="1">
      <alignment horizontal="center"/>
    </xf>
    <xf numFmtId="3" fontId="36" fillId="0" borderId="9" xfId="2" applyNumberFormat="1" applyFont="1" applyBorder="1" applyAlignment="1">
      <alignment horizontal="center"/>
    </xf>
    <xf numFmtId="172" fontId="36" fillId="0" borderId="7" xfId="53510" applyNumberFormat="1" applyFont="1" applyBorder="1" applyAlignment="1">
      <alignment horizontal="center"/>
    </xf>
    <xf numFmtId="172" fontId="36" fillId="0" borderId="9" xfId="53510" applyNumberFormat="1" applyFont="1" applyBorder="1" applyAlignment="1">
      <alignment horizontal="center"/>
    </xf>
    <xf numFmtId="9" fontId="37" fillId="0" borderId="0" xfId="0" applyNumberFormat="1" applyFont="1"/>
    <xf numFmtId="10" fontId="206" fillId="5" borderId="0" xfId="48978" applyNumberFormat="1" applyFont="1" applyFill="1" applyBorder="1" applyAlignment="1">
      <alignment horizontal="center" vertical="center"/>
    </xf>
    <xf numFmtId="10" fontId="37" fillId="5" borderId="0" xfId="32498" applyNumberFormat="1" applyFont="1" applyFill="1"/>
    <xf numFmtId="0" fontId="233" fillId="0" borderId="4" xfId="0" applyFont="1" applyBorder="1"/>
    <xf numFmtId="0" fontId="233" fillId="0" borderId="5" xfId="0" applyFont="1" applyBorder="1"/>
    <xf numFmtId="0" fontId="256" fillId="0" borderId="0" xfId="0" applyFont="1" applyAlignment="1">
      <alignment vertical="center"/>
    </xf>
    <xf numFmtId="0" fontId="239" fillId="5" borderId="0" xfId="41" applyFont="1" applyFill="1" applyAlignment="1">
      <alignment horizontal="left" vertical="center"/>
    </xf>
    <xf numFmtId="172" fontId="254" fillId="120" borderId="0" xfId="32495" applyNumberFormat="1" applyFont="1" applyFill="1" applyAlignment="1">
      <alignment horizontal="center" vertical="center"/>
    </xf>
    <xf numFmtId="172" fontId="254" fillId="121" borderId="0" xfId="32495" applyNumberFormat="1" applyFont="1" applyFill="1" applyAlignment="1">
      <alignment horizontal="center" vertical="center"/>
    </xf>
    <xf numFmtId="0" fontId="239" fillId="0" borderId="0" xfId="0" applyFont="1" applyAlignment="1">
      <alignment horizontal="justify" vertical="center"/>
    </xf>
    <xf numFmtId="0" fontId="265" fillId="5" borderId="0" xfId="0" applyFont="1" applyFill="1" applyAlignment="1">
      <alignment vertical="center"/>
    </xf>
    <xf numFmtId="0" fontId="266" fillId="0" borderId="0" xfId="0" applyFont="1"/>
    <xf numFmtId="0" fontId="268" fillId="0" borderId="0" xfId="1" applyFont="1" applyFill="1" applyBorder="1"/>
    <xf numFmtId="0" fontId="239" fillId="0" borderId="0" xfId="0" applyFont="1"/>
    <xf numFmtId="0" fontId="239" fillId="5" borderId="0" xfId="41" applyFont="1" applyFill="1" applyAlignment="1">
      <alignment vertical="center"/>
    </xf>
    <xf numFmtId="0" fontId="239" fillId="0" borderId="0" xfId="0" applyFont="1" applyAlignment="1">
      <alignment vertical="center"/>
    </xf>
    <xf numFmtId="0" fontId="254" fillId="0" borderId="0" xfId="0" applyFont="1" applyAlignment="1">
      <alignment wrapText="1"/>
    </xf>
    <xf numFmtId="0" fontId="256" fillId="0" borderId="0" xfId="0" applyFont="1" applyAlignment="1">
      <alignment horizontal="justify" vertical="center"/>
    </xf>
    <xf numFmtId="0" fontId="256" fillId="0" borderId="0" xfId="0" applyFont="1" applyAlignment="1">
      <alignment horizontal="left" vertical="center"/>
    </xf>
    <xf numFmtId="216" fontId="256" fillId="0" borderId="0" xfId="0" applyNumberFormat="1" applyFont="1" applyAlignment="1">
      <alignment horizontal="center" vertical="center"/>
    </xf>
    <xf numFmtId="172" fontId="256" fillId="0" borderId="0" xfId="53510" applyNumberFormat="1" applyFont="1" applyBorder="1" applyAlignment="1">
      <alignment horizontal="center" vertical="center"/>
    </xf>
    <xf numFmtId="0" fontId="256" fillId="0" borderId="0" xfId="0" applyFont="1"/>
    <xf numFmtId="0" fontId="37" fillId="0" borderId="5" xfId="0" applyFont="1" applyBorder="1"/>
    <xf numFmtId="224" fontId="35" fillId="5" borderId="4" xfId="7828" applyNumberFormat="1" applyFont="1" applyFill="1" applyBorder="1" applyAlignment="1">
      <alignment horizontal="center" vertical="center" wrapText="1"/>
    </xf>
    <xf numFmtId="224" fontId="36" fillId="5" borderId="4" xfId="7828" applyNumberFormat="1" applyFont="1" applyFill="1" applyBorder="1" applyAlignment="1">
      <alignment horizontal="center" vertical="center" wrapText="1"/>
    </xf>
    <xf numFmtId="224" fontId="36" fillId="5" borderId="0" xfId="7828" applyNumberFormat="1" applyFont="1" applyFill="1" applyAlignment="1">
      <alignment horizontal="center" vertical="center" wrapText="1"/>
    </xf>
    <xf numFmtId="224" fontId="36" fillId="5" borderId="5" xfId="7828" applyNumberFormat="1" applyFont="1" applyFill="1" applyBorder="1" applyAlignment="1">
      <alignment horizontal="center" vertical="center" wrapText="1"/>
    </xf>
    <xf numFmtId="0" fontId="222" fillId="0" borderId="0" xfId="0" applyFont="1"/>
    <xf numFmtId="1" fontId="221" fillId="3" borderId="66" xfId="24" quotePrefix="1" applyNumberFormat="1" applyFont="1" applyFill="1" applyBorder="1" applyAlignment="1">
      <alignment horizontal="center" vertical="center"/>
    </xf>
    <xf numFmtId="1" fontId="221" fillId="3" borderId="60" xfId="24" quotePrefix="1" applyNumberFormat="1" applyFont="1" applyFill="1" applyBorder="1" applyAlignment="1">
      <alignment horizontal="center" vertical="center"/>
    </xf>
    <xf numFmtId="172" fontId="220" fillId="0" borderId="8" xfId="53510" applyNumberFormat="1" applyFont="1" applyFill="1" applyBorder="1" applyAlignment="1">
      <alignment horizontal="center" vertical="center"/>
    </xf>
    <xf numFmtId="172" fontId="220" fillId="0" borderId="7" xfId="53510" applyNumberFormat="1" applyFont="1" applyFill="1" applyBorder="1" applyAlignment="1">
      <alignment horizontal="center" vertical="center"/>
    </xf>
    <xf numFmtId="172" fontId="220" fillId="0" borderId="9" xfId="53510" applyNumberFormat="1" applyFont="1" applyFill="1" applyBorder="1" applyAlignment="1">
      <alignment horizontal="center" vertical="center"/>
    </xf>
    <xf numFmtId="10" fontId="220" fillId="0" borderId="8" xfId="53510" applyNumberFormat="1" applyFont="1" applyBorder="1" applyAlignment="1">
      <alignment horizontal="center" vertical="center" wrapText="1"/>
    </xf>
    <xf numFmtId="10" fontId="220" fillId="0" borderId="7" xfId="53510" applyNumberFormat="1" applyFont="1" applyBorder="1" applyAlignment="1">
      <alignment horizontal="center" vertical="center" wrapText="1"/>
    </xf>
    <xf numFmtId="10" fontId="220" fillId="0" borderId="6" xfId="53510" applyNumberFormat="1" applyFont="1" applyBorder="1" applyAlignment="1">
      <alignment horizontal="center" vertical="center" wrapText="1"/>
    </xf>
    <xf numFmtId="0" fontId="233" fillId="5" borderId="0" xfId="0" applyFont="1" applyFill="1"/>
    <xf numFmtId="0" fontId="239" fillId="0" borderId="0" xfId="0" applyFont="1" applyAlignment="1">
      <alignment horizontal="left" vertical="top"/>
    </xf>
    <xf numFmtId="0" fontId="239" fillId="0" borderId="0" xfId="0" applyFont="1" applyAlignment="1">
      <alignment horizontal="center" vertical="top" wrapText="1"/>
    </xf>
    <xf numFmtId="0" fontId="239" fillId="0" borderId="0" xfId="0" applyFont="1" applyAlignment="1">
      <alignment horizontal="left" vertical="top" wrapText="1"/>
    </xf>
    <xf numFmtId="0" fontId="239" fillId="5" borderId="0" xfId="53512" applyFont="1" applyFill="1"/>
    <xf numFmtId="0" fontId="211" fillId="5" borderId="0" xfId="53516" applyFont="1" applyFill="1"/>
    <xf numFmtId="0" fontId="239" fillId="2" borderId="0" xfId="0" quotePrefix="1" applyFont="1" applyFill="1"/>
    <xf numFmtId="0" fontId="239" fillId="5" borderId="0" xfId="31" applyFont="1" applyFill="1" applyAlignment="1">
      <alignment wrapText="1"/>
    </xf>
    <xf numFmtId="0" fontId="239" fillId="5" borderId="0" xfId="31" applyFont="1" applyFill="1"/>
    <xf numFmtId="0" fontId="239" fillId="5" borderId="0" xfId="31" applyFont="1" applyFill="1" applyAlignment="1">
      <alignment vertical="top"/>
    </xf>
    <xf numFmtId="0" fontId="269" fillId="0" borderId="0" xfId="0" applyFont="1"/>
    <xf numFmtId="0" fontId="217" fillId="0" borderId="62" xfId="0" applyFont="1" applyBorder="1" applyAlignment="1">
      <alignment horizontal="left" vertical="center" indent="1"/>
    </xf>
    <xf numFmtId="172" fontId="36" fillId="5" borderId="62" xfId="53519" applyNumberFormat="1" applyFont="1" applyFill="1" applyBorder="1" applyAlignment="1">
      <alignment horizontal="center" vertical="center"/>
    </xf>
    <xf numFmtId="172" fontId="36" fillId="5" borderId="63" xfId="53519" applyNumberFormat="1" applyFont="1" applyFill="1" applyBorder="1" applyAlignment="1">
      <alignment horizontal="center" vertical="center"/>
    </xf>
    <xf numFmtId="0" fontId="37" fillId="0" borderId="4" xfId="0" applyFont="1" applyBorder="1" applyAlignment="1">
      <alignment horizontal="left" vertical="center" indent="2"/>
    </xf>
    <xf numFmtId="0" fontId="37" fillId="0" borderId="4" xfId="0" applyFont="1" applyBorder="1" applyAlignment="1">
      <alignment horizontal="left" vertical="center" indent="1"/>
    </xf>
    <xf numFmtId="0" fontId="217" fillId="0" borderId="4" xfId="0" applyFont="1" applyBorder="1" applyAlignment="1">
      <alignment vertical="center"/>
    </xf>
    <xf numFmtId="0" fontId="37" fillId="0" borderId="4" xfId="0" applyFont="1" applyBorder="1" applyAlignment="1">
      <alignment vertical="center"/>
    </xf>
    <xf numFmtId="0" fontId="217" fillId="0" borderId="66" xfId="0" applyFont="1" applyBorder="1" applyAlignment="1">
      <alignment vertical="center"/>
    </xf>
    <xf numFmtId="0" fontId="37" fillId="0" borderId="62" xfId="0" applyFont="1" applyBorder="1" applyAlignment="1">
      <alignment vertical="center"/>
    </xf>
    <xf numFmtId="172" fontId="35" fillId="5" borderId="65" xfId="53519" applyNumberFormat="1" applyFont="1" applyFill="1" applyBorder="1" applyAlignment="1">
      <alignment horizontal="center" vertical="center"/>
    </xf>
    <xf numFmtId="0" fontId="37" fillId="3" borderId="66" xfId="0" applyFont="1" applyFill="1" applyBorder="1"/>
    <xf numFmtId="0" fontId="37" fillId="3" borderId="2" xfId="0" applyFont="1" applyFill="1" applyBorder="1"/>
    <xf numFmtId="0" fontId="37" fillId="3" borderId="60" xfId="0" applyFont="1" applyFill="1" applyBorder="1"/>
    <xf numFmtId="3" fontId="35" fillId="5" borderId="62" xfId="21" applyNumberFormat="1" applyFont="1" applyFill="1" applyBorder="1"/>
    <xf numFmtId="3" fontId="35" fillId="5" borderId="64" xfId="21" applyNumberFormat="1" applyFont="1" applyFill="1" applyBorder="1"/>
    <xf numFmtId="3" fontId="35" fillId="5" borderId="4" xfId="21" applyNumberFormat="1" applyFont="1" applyFill="1" applyBorder="1" applyAlignment="1">
      <alignment vertical="center"/>
    </xf>
    <xf numFmtId="3" fontId="35" fillId="5" borderId="0" xfId="21" applyNumberFormat="1" applyFont="1" applyFill="1" applyAlignment="1">
      <alignment vertical="center"/>
    </xf>
    <xf numFmtId="3" fontId="35" fillId="5" borderId="4" xfId="21" applyNumberFormat="1" applyFont="1" applyFill="1" applyBorder="1"/>
    <xf numFmtId="3" fontId="35" fillId="5" borderId="0" xfId="21" applyNumberFormat="1" applyFont="1" applyFill="1"/>
    <xf numFmtId="0" fontId="35" fillId="5" borderId="66" xfId="21" applyFont="1" applyFill="1" applyBorder="1" applyAlignment="1">
      <alignment vertical="center"/>
    </xf>
    <xf numFmtId="0" fontId="35" fillId="5" borderId="2" xfId="21" applyFont="1" applyFill="1" applyBorder="1"/>
    <xf numFmtId="0" fontId="35" fillId="5" borderId="0" xfId="21" applyFont="1" applyFill="1" applyAlignment="1">
      <alignment vertical="center"/>
    </xf>
    <xf numFmtId="0" fontId="35" fillId="5" borderId="0" xfId="21" applyFont="1" applyFill="1"/>
    <xf numFmtId="3" fontId="35" fillId="5" borderId="0" xfId="53496" applyNumberFormat="1" applyFont="1" applyFill="1" applyBorder="1" applyAlignment="1">
      <alignment vertical="center"/>
    </xf>
    <xf numFmtId="172" fontId="35" fillId="0" borderId="0" xfId="53496" applyNumberFormat="1" applyFont="1" applyFill="1" applyBorder="1" applyAlignment="1">
      <alignment horizontal="center" vertical="center"/>
    </xf>
    <xf numFmtId="0" fontId="35" fillId="0" borderId="62" xfId="21" applyFont="1" applyBorder="1" applyAlignment="1">
      <alignment horizontal="left"/>
    </xf>
    <xf numFmtId="0" fontId="35" fillId="0" borderId="64" xfId="21" applyFont="1" applyBorder="1"/>
    <xf numFmtId="0" fontId="35" fillId="0" borderId="4" xfId="21" applyFont="1" applyBorder="1" applyAlignment="1">
      <alignment horizontal="left"/>
    </xf>
    <xf numFmtId="0" fontId="35" fillId="0" borderId="0" xfId="21" applyFont="1"/>
    <xf numFmtId="0" fontId="36" fillId="0" borderId="4" xfId="21" applyFont="1" applyBorder="1" applyAlignment="1">
      <alignment horizontal="left"/>
    </xf>
    <xf numFmtId="0" fontId="36" fillId="0" borderId="0" xfId="21" applyFont="1"/>
    <xf numFmtId="0" fontId="35" fillId="0" borderId="5" xfId="21" applyFont="1" applyBorder="1"/>
    <xf numFmtId="0" fontId="36" fillId="0" borderId="5" xfId="21" applyFont="1" applyBorder="1"/>
    <xf numFmtId="0" fontId="35" fillId="0" borderId="4" xfId="2" applyFont="1" applyBorder="1" applyAlignment="1">
      <alignment horizontal="left"/>
    </xf>
    <xf numFmtId="0" fontId="35" fillId="5" borderId="3" xfId="53493" applyFont="1" applyFill="1" applyBorder="1" applyAlignment="1">
      <alignment horizontal="left" vertical="center" indent="1"/>
    </xf>
    <xf numFmtId="0" fontId="212" fillId="0" borderId="4" xfId="2" applyFont="1" applyBorder="1" applyAlignment="1">
      <alignment horizontal="left"/>
    </xf>
    <xf numFmtId="0" fontId="270" fillId="0" borderId="0" xfId="21" applyFont="1"/>
    <xf numFmtId="0" fontId="35" fillId="0" borderId="4" xfId="2" applyFont="1" applyBorder="1" applyAlignment="1">
      <alignment horizontal="left" vertical="center" indent="1"/>
    </xf>
    <xf numFmtId="0" fontId="35" fillId="0" borderId="4" xfId="21" applyFont="1" applyBorder="1" applyAlignment="1">
      <alignment horizontal="left" indent="1"/>
    </xf>
    <xf numFmtId="0" fontId="35" fillId="0" borderId="4" xfId="21" applyFont="1" applyBorder="1" applyAlignment="1">
      <alignment horizontal="left" vertical="center"/>
    </xf>
    <xf numFmtId="0" fontId="35" fillId="0" borderId="0" xfId="21" applyFont="1" applyAlignment="1">
      <alignment vertical="center" wrapText="1"/>
    </xf>
    <xf numFmtId="0" fontId="35" fillId="0" borderId="0" xfId="21" applyFont="1" applyAlignment="1">
      <alignment wrapText="1"/>
    </xf>
    <xf numFmtId="0" fontId="36" fillId="0" borderId="66" xfId="21" applyFont="1" applyBorder="1"/>
    <xf numFmtId="0" fontId="36" fillId="0" borderId="2" xfId="21" applyFont="1" applyBorder="1"/>
    <xf numFmtId="0" fontId="35" fillId="0" borderId="0" xfId="21" applyFont="1" applyAlignment="1">
      <alignment vertical="center"/>
    </xf>
    <xf numFmtId="172" fontId="36" fillId="0" borderId="0" xfId="53496" applyNumberFormat="1" applyFont="1" applyFill="1" applyBorder="1" applyAlignment="1"/>
    <xf numFmtId="0" fontId="223" fillId="3" borderId="66" xfId="0" applyFont="1" applyFill="1" applyBorder="1" applyAlignment="1">
      <alignment horizontal="center" vertical="center"/>
    </xf>
    <xf numFmtId="0" fontId="223" fillId="3" borderId="60" xfId="0" applyFont="1" applyFill="1" applyBorder="1" applyAlignment="1">
      <alignment horizontal="center" vertical="center"/>
    </xf>
    <xf numFmtId="0" fontId="223" fillId="3" borderId="67" xfId="0" applyFont="1" applyFill="1" applyBorder="1" applyAlignment="1">
      <alignment horizontal="center" vertical="center"/>
    </xf>
    <xf numFmtId="0" fontId="223" fillId="3" borderId="60" xfId="0" quotePrefix="1" applyFont="1" applyFill="1" applyBorder="1" applyAlignment="1">
      <alignment horizontal="center" vertical="center"/>
    </xf>
    <xf numFmtId="0" fontId="223" fillId="3" borderId="67" xfId="0" quotePrefix="1" applyFont="1" applyFill="1" applyBorder="1" applyAlignment="1">
      <alignment horizontal="center" vertical="center"/>
    </xf>
    <xf numFmtId="0" fontId="206" fillId="0" borderId="0" xfId="0" applyFont="1" applyAlignment="1">
      <alignment vertical="center"/>
    </xf>
    <xf numFmtId="0" fontId="256" fillId="0" borderId="0" xfId="0" applyFont="1" applyAlignment="1">
      <alignment vertical="center" wrapText="1"/>
    </xf>
    <xf numFmtId="0" fontId="271" fillId="0" borderId="3" xfId="0" applyFont="1" applyBorder="1" applyAlignment="1">
      <alignment vertical="center"/>
    </xf>
    <xf numFmtId="0" fontId="273" fillId="0" borderId="3" xfId="0" applyFont="1" applyBorder="1" applyAlignment="1">
      <alignment vertical="center"/>
    </xf>
    <xf numFmtId="0" fontId="271" fillId="0" borderId="1" xfId="0" applyFont="1" applyBorder="1" applyAlignment="1">
      <alignment vertical="center"/>
    </xf>
    <xf numFmtId="0" fontId="273" fillId="0" borderId="65" xfId="0" applyFont="1" applyBorder="1" applyAlignment="1">
      <alignment vertical="center"/>
    </xf>
    <xf numFmtId="216" fontId="271" fillId="0" borderId="62" xfId="0" applyNumberFormat="1" applyFont="1" applyBorder="1" applyAlignment="1">
      <alignment horizontal="center" vertical="center"/>
    </xf>
    <xf numFmtId="216" fontId="271" fillId="0" borderId="70" xfId="0" applyNumberFormat="1" applyFont="1" applyBorder="1" applyAlignment="1">
      <alignment horizontal="center" vertical="center"/>
    </xf>
    <xf numFmtId="216" fontId="271" fillId="0" borderId="63" xfId="0" applyNumberFormat="1" applyFont="1" applyBorder="1" applyAlignment="1">
      <alignment horizontal="center" vertical="center"/>
    </xf>
    <xf numFmtId="172" fontId="271" fillId="0" borderId="4" xfId="53510" applyNumberFormat="1" applyFont="1" applyBorder="1" applyAlignment="1">
      <alignment horizontal="center" vertical="center"/>
    </xf>
    <xf numFmtId="172" fontId="271" fillId="0" borderId="5" xfId="53510" applyNumberFormat="1" applyFont="1" applyBorder="1" applyAlignment="1">
      <alignment horizontal="center" vertical="center"/>
    </xf>
    <xf numFmtId="178" fontId="271" fillId="0" borderId="0" xfId="0" applyNumberFormat="1" applyFont="1" applyAlignment="1">
      <alignment horizontal="center" vertical="center"/>
    </xf>
    <xf numFmtId="178" fontId="271" fillId="0" borderId="5" xfId="0" applyNumberFormat="1" applyFont="1" applyBorder="1" applyAlignment="1">
      <alignment horizontal="center" vertical="center"/>
    </xf>
    <xf numFmtId="172" fontId="271" fillId="0" borderId="5" xfId="53510" applyNumberFormat="1" applyFont="1" applyFill="1" applyBorder="1" applyAlignment="1">
      <alignment horizontal="center" vertical="center"/>
    </xf>
    <xf numFmtId="216" fontId="271" fillId="0" borderId="4" xfId="0" applyNumberFormat="1" applyFont="1" applyBorder="1" applyAlignment="1">
      <alignment horizontal="center" vertical="center"/>
    </xf>
    <xf numFmtId="216" fontId="271" fillId="0" borderId="0" xfId="0" applyNumberFormat="1" applyFont="1" applyAlignment="1">
      <alignment horizontal="center" vertical="center"/>
    </xf>
    <xf numFmtId="216" fontId="271" fillId="0" borderId="5" xfId="0" applyNumberFormat="1" applyFont="1" applyBorder="1" applyAlignment="1">
      <alignment horizontal="center" vertical="center"/>
    </xf>
    <xf numFmtId="0" fontId="271" fillId="0" borderId="65" xfId="0" applyFont="1" applyBorder="1" applyAlignment="1">
      <alignment vertical="center"/>
    </xf>
    <xf numFmtId="216" fontId="271" fillId="0" borderId="8" xfId="0" applyNumberFormat="1" applyFont="1" applyBorder="1" applyAlignment="1">
      <alignment horizontal="center" vertical="center"/>
    </xf>
    <xf numFmtId="216" fontId="271" fillId="0" borderId="7" xfId="0" applyNumberFormat="1" applyFont="1" applyBorder="1" applyAlignment="1">
      <alignment horizontal="center" vertical="center"/>
    </xf>
    <xf numFmtId="216" fontId="271" fillId="0" borderId="9" xfId="0" applyNumberFormat="1" applyFont="1" applyBorder="1" applyAlignment="1">
      <alignment horizontal="center" vertical="center"/>
    </xf>
    <xf numFmtId="172" fontId="271" fillId="0" borderId="62" xfId="53510" applyNumberFormat="1" applyFont="1" applyBorder="1" applyAlignment="1">
      <alignment horizontal="center" vertical="center"/>
    </xf>
    <xf numFmtId="172" fontId="271" fillId="0" borderId="63" xfId="53510" applyNumberFormat="1" applyFont="1" applyBorder="1" applyAlignment="1">
      <alignment horizontal="center" vertical="center"/>
    </xf>
    <xf numFmtId="178" fontId="271" fillId="0" borderId="8" xfId="0" applyNumberFormat="1" applyFont="1" applyBorder="1" applyAlignment="1">
      <alignment horizontal="center" vertical="center"/>
    </xf>
    <xf numFmtId="178" fontId="271" fillId="0" borderId="9" xfId="0" applyNumberFormat="1" applyFont="1" applyBorder="1" applyAlignment="1">
      <alignment horizontal="center" vertical="center"/>
    </xf>
    <xf numFmtId="172" fontId="271" fillId="0" borderId="9" xfId="53510" applyNumberFormat="1" applyFont="1" applyFill="1" applyBorder="1" applyAlignment="1">
      <alignment horizontal="center" vertical="center"/>
    </xf>
    <xf numFmtId="0" fontId="271" fillId="0" borderId="6" xfId="0" applyFont="1" applyBorder="1" applyAlignment="1">
      <alignment vertical="center"/>
    </xf>
    <xf numFmtId="216" fontId="271" fillId="0" borderId="66" xfId="0" applyNumberFormat="1" applyFont="1" applyBorder="1" applyAlignment="1">
      <alignment horizontal="center" vertical="center"/>
    </xf>
    <xf numFmtId="216" fontId="271" fillId="0" borderId="60" xfId="0" applyNumberFormat="1" applyFont="1" applyBorder="1" applyAlignment="1">
      <alignment horizontal="center" vertical="center"/>
    </xf>
    <xf numFmtId="172" fontId="271" fillId="0" borderId="8" xfId="53510" applyNumberFormat="1" applyFont="1" applyBorder="1" applyAlignment="1">
      <alignment horizontal="center" vertical="center"/>
    </xf>
    <xf numFmtId="172" fontId="271" fillId="0" borderId="9" xfId="53510" applyNumberFormat="1" applyFont="1" applyBorder="1" applyAlignment="1">
      <alignment horizontal="center" vertical="center"/>
    </xf>
    <xf numFmtId="178" fontId="271" fillId="0" borderId="66" xfId="0" applyNumberFormat="1" applyFont="1" applyBorder="1" applyAlignment="1">
      <alignment horizontal="center" vertical="center"/>
    </xf>
    <xf numFmtId="178" fontId="271" fillId="0" borderId="67" xfId="0" applyNumberFormat="1" applyFont="1" applyBorder="1" applyAlignment="1">
      <alignment horizontal="center" vertical="center"/>
    </xf>
    <xf numFmtId="172" fontId="271" fillId="0" borderId="67" xfId="53510" applyNumberFormat="1" applyFont="1" applyFill="1" applyBorder="1" applyAlignment="1">
      <alignment horizontal="center" vertical="center"/>
    </xf>
    <xf numFmtId="17" fontId="241" fillId="4" borderId="66" xfId="39" quotePrefix="1" applyNumberFormat="1" applyFont="1" applyFill="1" applyBorder="1" applyAlignment="1">
      <alignment horizontal="center"/>
    </xf>
    <xf numFmtId="0" fontId="241" fillId="4" borderId="60" xfId="39" quotePrefix="1" applyFont="1" applyFill="1" applyBorder="1" applyAlignment="1">
      <alignment horizontal="center"/>
    </xf>
    <xf numFmtId="0" fontId="241" fillId="4" borderId="67" xfId="39" quotePrefix="1" applyFont="1" applyFill="1" applyBorder="1" applyAlignment="1">
      <alignment horizontal="center"/>
    </xf>
    <xf numFmtId="0" fontId="37" fillId="3" borderId="70" xfId="0" applyFont="1" applyFill="1" applyBorder="1"/>
    <xf numFmtId="1" fontId="34" fillId="3" borderId="67" xfId="53514" quotePrefix="1" applyNumberFormat="1" applyFont="1" applyFill="1" applyBorder="1" applyAlignment="1">
      <alignment horizontal="center" vertical="center"/>
    </xf>
    <xf numFmtId="0" fontId="36" fillId="5" borderId="4" xfId="0" applyFont="1" applyFill="1" applyBorder="1" applyAlignment="1">
      <alignment horizontal="left"/>
    </xf>
    <xf numFmtId="0" fontId="36" fillId="5" borderId="0" xfId="0" applyFont="1" applyFill="1" applyAlignment="1">
      <alignment horizontal="left"/>
    </xf>
    <xf numFmtId="0" fontId="36" fillId="5" borderId="4" xfId="0" applyFont="1" applyFill="1" applyBorder="1" applyAlignment="1">
      <alignment horizontal="center"/>
    </xf>
    <xf numFmtId="1" fontId="34" fillId="3" borderId="60" xfId="14" applyNumberFormat="1" applyFont="1" applyFill="1" applyBorder="1" applyAlignment="1">
      <alignment horizontal="center" vertical="center"/>
    </xf>
    <xf numFmtId="1" fontId="221" fillId="3" borderId="67" xfId="24" quotePrefix="1" applyNumberFormat="1" applyFont="1" applyFill="1" applyBorder="1" applyAlignment="1">
      <alignment horizontal="center" vertical="center"/>
    </xf>
    <xf numFmtId="17" fontId="34" fillId="3" borderId="60" xfId="47697" quotePrefix="1" applyNumberFormat="1" applyFont="1" applyFill="1" applyBorder="1" applyAlignment="1">
      <alignment horizontal="center" vertical="center"/>
    </xf>
    <xf numFmtId="0" fontId="34" fillId="3" borderId="75" xfId="39" applyFont="1" applyFill="1" applyBorder="1" applyAlignment="1">
      <alignment horizontal="center"/>
    </xf>
    <xf numFmtId="0" fontId="275" fillId="3" borderId="66" xfId="39" applyFont="1" applyFill="1" applyBorder="1" applyAlignment="1">
      <alignment horizontal="center"/>
    </xf>
    <xf numFmtId="0" fontId="275" fillId="3" borderId="76" xfId="39" applyFont="1" applyFill="1" applyBorder="1" applyAlignment="1">
      <alignment horizontal="center"/>
    </xf>
    <xf numFmtId="0" fontId="206" fillId="0" borderId="4" xfId="39" applyFont="1" applyBorder="1" applyAlignment="1">
      <alignment vertical="center"/>
    </xf>
    <xf numFmtId="172" fontId="206" fillId="0" borderId="0" xfId="40" applyNumberFormat="1" applyFont="1" applyFill="1" applyBorder="1" applyAlignment="1">
      <alignment horizontal="center" vertical="center"/>
    </xf>
    <xf numFmtId="3" fontId="37" fillId="0" borderId="62" xfId="53509" applyNumberFormat="1" applyFont="1" applyFill="1" applyBorder="1" applyAlignment="1">
      <alignment horizontal="center" vertical="center"/>
    </xf>
    <xf numFmtId="3" fontId="37" fillId="0" borderId="63" xfId="40" applyNumberFormat="1" applyFont="1" applyFill="1" applyBorder="1" applyAlignment="1">
      <alignment horizontal="center" vertical="center"/>
    </xf>
    <xf numFmtId="172" fontId="37" fillId="0" borderId="64" xfId="40" applyNumberFormat="1" applyFont="1" applyFill="1" applyBorder="1" applyAlignment="1">
      <alignment horizontal="center" vertical="center"/>
    </xf>
    <xf numFmtId="172" fontId="37" fillId="0" borderId="63" xfId="40" applyNumberFormat="1" applyFont="1" applyFill="1" applyBorder="1" applyAlignment="1">
      <alignment horizontal="center" vertical="center"/>
    </xf>
    <xf numFmtId="172" fontId="37" fillId="0" borderId="0" xfId="40" applyNumberFormat="1" applyFont="1" applyFill="1" applyBorder="1" applyAlignment="1">
      <alignment horizontal="center" vertical="center"/>
    </xf>
    <xf numFmtId="3" fontId="37" fillId="0" borderId="4" xfId="53509" applyNumberFormat="1" applyFont="1" applyFill="1" applyBorder="1" applyAlignment="1">
      <alignment horizontal="center" vertical="center"/>
    </xf>
    <xf numFmtId="3" fontId="37" fillId="0" borderId="5" xfId="40" applyNumberFormat="1" applyFont="1" applyFill="1" applyBorder="1" applyAlignment="1">
      <alignment horizontal="center" vertical="center"/>
    </xf>
    <xf numFmtId="172" fontId="37" fillId="0" borderId="5" xfId="40" applyNumberFormat="1" applyFont="1" applyFill="1" applyBorder="1" applyAlignment="1">
      <alignment horizontal="center" vertical="center"/>
    </xf>
    <xf numFmtId="0" fontId="206" fillId="5" borderId="4" xfId="39" applyFont="1" applyFill="1" applyBorder="1" applyAlignment="1">
      <alignment vertical="center"/>
    </xf>
    <xf numFmtId="3" fontId="37" fillId="5" borderId="4" xfId="39" applyNumberFormat="1" applyFont="1" applyFill="1" applyBorder="1" applyAlignment="1">
      <alignment horizontal="center" vertical="center"/>
    </xf>
    <xf numFmtId="3" fontId="37" fillId="5" borderId="0" xfId="39" applyNumberFormat="1" applyFont="1" applyFill="1" applyAlignment="1">
      <alignment horizontal="center" vertical="center"/>
    </xf>
    <xf numFmtId="3" fontId="37" fillId="5" borderId="5" xfId="39" applyNumberFormat="1" applyFont="1" applyFill="1" applyBorder="1" applyAlignment="1">
      <alignment horizontal="center" vertical="center"/>
    </xf>
    <xf numFmtId="172" fontId="37" fillId="5" borderId="0" xfId="40" applyNumberFormat="1" applyFont="1" applyFill="1" applyBorder="1" applyAlignment="1">
      <alignment horizontal="center" vertical="center"/>
    </xf>
    <xf numFmtId="172" fontId="206" fillId="5" borderId="0" xfId="40" applyNumberFormat="1" applyFont="1" applyFill="1" applyBorder="1" applyAlignment="1">
      <alignment horizontal="center" vertical="center"/>
    </xf>
    <xf numFmtId="3" fontId="37" fillId="5" borderId="4" xfId="53509" applyNumberFormat="1" applyFont="1" applyFill="1" applyBorder="1" applyAlignment="1">
      <alignment horizontal="center" vertical="center"/>
    </xf>
    <xf numFmtId="3" fontId="37" fillId="5" borderId="5" xfId="40" applyNumberFormat="1" applyFont="1" applyFill="1" applyBorder="1" applyAlignment="1">
      <alignment horizontal="center" vertical="center"/>
    </xf>
    <xf numFmtId="172" fontId="37" fillId="5" borderId="5" xfId="40" applyNumberFormat="1" applyFont="1" applyFill="1" applyBorder="1" applyAlignment="1">
      <alignment horizontal="center" vertical="center"/>
    </xf>
    <xf numFmtId="0" fontId="206" fillId="5" borderId="66" xfId="39" applyFont="1" applyFill="1" applyBorder="1" applyAlignment="1">
      <alignment horizontal="left" vertical="center"/>
    </xf>
    <xf numFmtId="3" fontId="37" fillId="5" borderId="66" xfId="53509" applyNumberFormat="1" applyFont="1" applyFill="1" applyBorder="1" applyAlignment="1">
      <alignment horizontal="center" vertical="center"/>
    </xf>
    <xf numFmtId="3" fontId="37" fillId="5" borderId="76" xfId="40" applyNumberFormat="1" applyFont="1" applyFill="1" applyBorder="1" applyAlignment="1">
      <alignment horizontal="center" vertical="center"/>
    </xf>
    <xf numFmtId="172" fontId="37" fillId="5" borderId="75" xfId="40" applyNumberFormat="1" applyFont="1" applyFill="1" applyBorder="1" applyAlignment="1">
      <alignment horizontal="center" vertical="center"/>
    </xf>
    <xf numFmtId="172" fontId="37" fillId="5" borderId="76" xfId="40" applyNumberFormat="1" applyFont="1" applyFill="1" applyBorder="1" applyAlignment="1">
      <alignment horizontal="center" vertical="center"/>
    </xf>
    <xf numFmtId="0" fontId="210" fillId="5" borderId="6" xfId="39" applyFont="1" applyFill="1" applyBorder="1" applyAlignment="1">
      <alignment vertical="center"/>
    </xf>
    <xf numFmtId="3" fontId="217" fillId="5" borderId="8" xfId="39" applyNumberFormat="1" applyFont="1" applyFill="1" applyBorder="1" applyAlignment="1">
      <alignment horizontal="center" vertical="center"/>
    </xf>
    <xf numFmtId="3" fontId="217" fillId="5" borderId="7" xfId="39" applyNumberFormat="1" applyFont="1" applyFill="1" applyBorder="1" applyAlignment="1">
      <alignment horizontal="center" vertical="center"/>
    </xf>
    <xf numFmtId="3" fontId="217" fillId="5" borderId="9" xfId="39" applyNumberFormat="1" applyFont="1" applyFill="1" applyBorder="1" applyAlignment="1">
      <alignment horizontal="center" vertical="center"/>
    </xf>
    <xf numFmtId="172" fontId="210" fillId="5" borderId="7" xfId="40" applyNumberFormat="1" applyFont="1" applyFill="1" applyBorder="1" applyAlignment="1">
      <alignment horizontal="center" vertical="center"/>
    </xf>
    <xf numFmtId="172" fontId="217" fillId="5" borderId="8" xfId="40" applyNumberFormat="1" applyFont="1" applyFill="1" applyBorder="1" applyAlignment="1">
      <alignment horizontal="center" vertical="center"/>
    </xf>
    <xf numFmtId="172" fontId="217" fillId="5" borderId="9" xfId="40" applyNumberFormat="1" applyFont="1" applyFill="1" applyBorder="1" applyAlignment="1">
      <alignment horizontal="center" vertical="center"/>
    </xf>
    <xf numFmtId="172" fontId="217" fillId="5" borderId="7" xfId="40" applyNumberFormat="1" applyFont="1" applyFill="1" applyBorder="1" applyAlignment="1">
      <alignment horizontal="center" vertical="center"/>
    </xf>
    <xf numFmtId="0" fontId="206" fillId="5" borderId="62" xfId="39" applyFont="1" applyFill="1" applyBorder="1" applyAlignment="1">
      <alignment vertical="center"/>
    </xf>
    <xf numFmtId="3" fontId="37" fillId="5" borderId="62" xfId="39" applyNumberFormat="1" applyFont="1" applyFill="1" applyBorder="1" applyAlignment="1">
      <alignment horizontal="center" vertical="center"/>
    </xf>
    <xf numFmtId="3" fontId="37" fillId="5" borderId="64" xfId="39" applyNumberFormat="1" applyFont="1" applyFill="1" applyBorder="1" applyAlignment="1">
      <alignment horizontal="center" vertical="center"/>
    </xf>
    <xf numFmtId="3" fontId="37" fillId="5" borderId="63" xfId="39" applyNumberFormat="1" applyFont="1" applyFill="1" applyBorder="1" applyAlignment="1">
      <alignment horizontal="center" vertical="center"/>
    </xf>
    <xf numFmtId="172" fontId="206" fillId="5" borderId="62" xfId="53510" applyNumberFormat="1" applyFont="1" applyFill="1" applyBorder="1" applyAlignment="1">
      <alignment horizontal="center" vertical="center"/>
    </xf>
    <xf numFmtId="172" fontId="206" fillId="5" borderId="63" xfId="53510" applyNumberFormat="1" applyFont="1" applyFill="1" applyBorder="1" applyAlignment="1">
      <alignment horizontal="center" vertical="center"/>
    </xf>
    <xf numFmtId="235" fontId="206" fillId="0" borderId="62" xfId="53509" applyNumberFormat="1" applyFont="1" applyFill="1" applyBorder="1" applyAlignment="1">
      <alignment horizontal="center" vertical="center"/>
    </xf>
    <xf numFmtId="235" fontId="206" fillId="0" borderId="63" xfId="53509" applyNumberFormat="1" applyFont="1" applyFill="1" applyBorder="1" applyAlignment="1">
      <alignment horizontal="center" vertical="center"/>
    </xf>
    <xf numFmtId="172" fontId="206" fillId="0" borderId="64" xfId="40" applyNumberFormat="1" applyFont="1" applyFill="1" applyBorder="1" applyAlignment="1">
      <alignment horizontal="center" vertical="center"/>
    </xf>
    <xf numFmtId="172" fontId="206" fillId="0" borderId="63" xfId="40" applyNumberFormat="1" applyFont="1" applyFill="1" applyBorder="1" applyAlignment="1">
      <alignment horizontal="center" vertical="center"/>
    </xf>
    <xf numFmtId="0" fontId="210" fillId="5" borderId="66" xfId="39" applyFont="1" applyFill="1" applyBorder="1" applyAlignment="1">
      <alignment vertical="center"/>
    </xf>
    <xf numFmtId="3" fontId="217" fillId="5" borderId="75" xfId="39" applyNumberFormat="1" applyFont="1" applyFill="1" applyBorder="1" applyAlignment="1">
      <alignment horizontal="center" vertical="center"/>
    </xf>
    <xf numFmtId="3" fontId="217" fillId="5" borderId="76" xfId="39" applyNumberFormat="1" applyFont="1" applyFill="1" applyBorder="1" applyAlignment="1">
      <alignment horizontal="center" vertical="center"/>
    </xf>
    <xf numFmtId="172" fontId="210" fillId="5" borderId="66" xfId="53510" applyNumberFormat="1" applyFont="1" applyFill="1" applyBorder="1" applyAlignment="1">
      <alignment horizontal="center" vertical="center"/>
    </xf>
    <xf numFmtId="172" fontId="210" fillId="5" borderId="76" xfId="53510" applyNumberFormat="1" applyFont="1" applyFill="1" applyBorder="1" applyAlignment="1">
      <alignment horizontal="center" vertical="center"/>
    </xf>
    <xf numFmtId="3" fontId="210" fillId="5" borderId="66" xfId="40" applyNumberFormat="1" applyFont="1" applyFill="1" applyBorder="1" applyAlignment="1">
      <alignment horizontal="center" vertical="center"/>
    </xf>
    <xf numFmtId="3" fontId="210" fillId="5" borderId="76" xfId="40" applyNumberFormat="1" applyFont="1" applyFill="1" applyBorder="1" applyAlignment="1">
      <alignment horizontal="center" vertical="center"/>
    </xf>
    <xf numFmtId="172" fontId="210" fillId="5" borderId="75" xfId="40" applyNumberFormat="1" applyFont="1" applyFill="1" applyBorder="1" applyAlignment="1">
      <alignment horizontal="center" vertical="center"/>
    </xf>
    <xf numFmtId="172" fontId="210" fillId="5" borderId="76" xfId="40" applyNumberFormat="1" applyFont="1" applyFill="1" applyBorder="1" applyAlignment="1">
      <alignment horizontal="center" vertical="center"/>
    </xf>
    <xf numFmtId="0" fontId="34" fillId="3" borderId="76" xfId="39" applyFont="1" applyFill="1" applyBorder="1" applyAlignment="1">
      <alignment horizontal="center"/>
    </xf>
    <xf numFmtId="3" fontId="210" fillId="0" borderId="4" xfId="53509" applyNumberFormat="1" applyFont="1" applyFill="1" applyBorder="1" applyAlignment="1">
      <alignment horizontal="center" vertical="center"/>
    </xf>
    <xf numFmtId="172" fontId="210" fillId="0" borderId="5" xfId="40" applyNumberFormat="1" applyFont="1" applyFill="1" applyBorder="1" applyAlignment="1">
      <alignment horizontal="center" vertical="center"/>
    </xf>
    <xf numFmtId="3" fontId="35" fillId="0" borderId="4" xfId="53509" applyNumberFormat="1" applyFont="1" applyFill="1" applyBorder="1" applyAlignment="1">
      <alignment horizontal="center" vertical="center"/>
    </xf>
    <xf numFmtId="3" fontId="35" fillId="125" borderId="4" xfId="53509" applyNumberFormat="1" applyFont="1" applyFill="1" applyBorder="1" applyAlignment="1">
      <alignment horizontal="center" vertical="center"/>
    </xf>
    <xf numFmtId="172" fontId="37" fillId="125" borderId="5" xfId="40" applyNumberFormat="1" applyFont="1" applyFill="1" applyBorder="1" applyAlignment="1">
      <alignment horizontal="center" vertical="center"/>
    </xf>
    <xf numFmtId="0" fontId="37" fillId="5" borderId="4" xfId="39" applyFont="1" applyFill="1" applyBorder="1" applyAlignment="1">
      <alignment horizontal="left" vertical="center" indent="1"/>
    </xf>
    <xf numFmtId="3" fontId="35" fillId="5" borderId="4" xfId="53509" applyNumberFormat="1" applyFont="1" applyFill="1" applyBorder="1" applyAlignment="1">
      <alignment horizontal="center" vertical="center"/>
    </xf>
    <xf numFmtId="0" fontId="210" fillId="5" borderId="66" xfId="39" applyFont="1" applyFill="1" applyBorder="1" applyAlignment="1">
      <alignment horizontal="left" vertical="center" indent="1"/>
    </xf>
    <xf numFmtId="3" fontId="217" fillId="5" borderId="66" xfId="53509" applyNumberFormat="1" applyFont="1" applyFill="1" applyBorder="1" applyAlignment="1">
      <alignment horizontal="center" vertical="center"/>
    </xf>
    <xf numFmtId="172" fontId="217" fillId="5" borderId="76" xfId="40" applyNumberFormat="1" applyFont="1" applyFill="1" applyBorder="1" applyAlignment="1">
      <alignment horizontal="center" vertical="center"/>
    </xf>
    <xf numFmtId="224" fontId="220" fillId="5" borderId="75" xfId="7828" applyNumberFormat="1" applyFont="1" applyFill="1" applyBorder="1" applyAlignment="1">
      <alignment horizontal="center" vertical="center" wrapText="1"/>
    </xf>
    <xf numFmtId="224" fontId="220" fillId="5" borderId="76" xfId="7828" applyNumberFormat="1" applyFont="1" applyFill="1" applyBorder="1" applyAlignment="1">
      <alignment horizontal="center" vertical="center" wrapText="1"/>
    </xf>
    <xf numFmtId="172" fontId="220" fillId="5" borderId="76" xfId="53510" applyNumberFormat="1" applyFont="1" applyFill="1" applyBorder="1" applyAlignment="1">
      <alignment horizontal="center" vertical="center" wrapText="1"/>
    </xf>
    <xf numFmtId="3" fontId="210" fillId="0" borderId="4" xfId="39" applyNumberFormat="1" applyFont="1" applyBorder="1" applyAlignment="1">
      <alignment horizontal="center" vertical="center"/>
    </xf>
    <xf numFmtId="3" fontId="210" fillId="0" borderId="5" xfId="39" applyNumberFormat="1" applyFont="1" applyBorder="1" applyAlignment="1">
      <alignment horizontal="center" vertical="center"/>
    </xf>
    <xf numFmtId="3" fontId="206" fillId="0" borderId="4" xfId="39" applyNumberFormat="1" applyFont="1" applyBorder="1" applyAlignment="1">
      <alignment horizontal="center" vertical="center"/>
    </xf>
    <xf numFmtId="3" fontId="206" fillId="0" borderId="5" xfId="39" applyNumberFormat="1" applyFont="1" applyBorder="1" applyAlignment="1">
      <alignment horizontal="center" vertical="center"/>
    </xf>
    <xf numFmtId="3" fontId="210" fillId="0" borderId="66" xfId="39" applyNumberFormat="1" applyFont="1" applyBorder="1" applyAlignment="1">
      <alignment horizontal="center" vertical="center"/>
    </xf>
    <xf numFmtId="3" fontId="210" fillId="0" borderId="67" xfId="39" applyNumberFormat="1" applyFont="1" applyBorder="1" applyAlignment="1">
      <alignment horizontal="center" vertical="center"/>
    </xf>
    <xf numFmtId="3" fontId="210" fillId="0" borderId="8" xfId="39" applyNumberFormat="1" applyFont="1" applyBorder="1" applyAlignment="1">
      <alignment horizontal="center" vertical="center"/>
    </xf>
    <xf numFmtId="3" fontId="210" fillId="0" borderId="9" xfId="39" applyNumberFormat="1" applyFont="1" applyBorder="1" applyAlignment="1">
      <alignment horizontal="center" vertical="center"/>
    </xf>
    <xf numFmtId="3" fontId="206" fillId="121" borderId="4" xfId="39" applyNumberFormat="1" applyFont="1" applyFill="1" applyBorder="1" applyAlignment="1">
      <alignment horizontal="center" vertical="center"/>
    </xf>
    <xf numFmtId="3" fontId="206" fillId="121" borderId="5" xfId="39" applyNumberFormat="1" applyFont="1" applyFill="1" applyBorder="1" applyAlignment="1">
      <alignment horizontal="center" vertical="center"/>
    </xf>
    <xf numFmtId="3" fontId="210" fillId="121" borderId="4" xfId="39" applyNumberFormat="1" applyFont="1" applyFill="1" applyBorder="1" applyAlignment="1">
      <alignment horizontal="center" vertical="center"/>
    </xf>
    <xf numFmtId="3" fontId="210" fillId="121" borderId="5" xfId="39" applyNumberFormat="1" applyFont="1" applyFill="1" applyBorder="1" applyAlignment="1">
      <alignment horizontal="center" vertical="center"/>
    </xf>
    <xf numFmtId="9" fontId="37" fillId="0" borderId="0" xfId="0" applyNumberFormat="1" applyFont="1" applyAlignment="1">
      <alignment horizontal="center"/>
    </xf>
    <xf numFmtId="9" fontId="37" fillId="0" borderId="5" xfId="0" applyNumberFormat="1" applyFont="1" applyBorder="1" applyAlignment="1">
      <alignment horizontal="center"/>
    </xf>
    <xf numFmtId="178" fontId="206" fillId="0" borderId="75" xfId="53509" applyNumberFormat="1" applyFont="1" applyBorder="1" applyAlignment="1">
      <alignment horizontal="center" vertical="center"/>
    </xf>
    <xf numFmtId="178" fontId="206" fillId="0" borderId="76" xfId="53509" applyNumberFormat="1" applyFont="1" applyBorder="1" applyAlignment="1">
      <alignment horizontal="center" vertical="center"/>
    </xf>
    <xf numFmtId="234" fontId="206" fillId="0" borderId="75" xfId="53509" applyNumberFormat="1" applyFont="1" applyBorder="1" applyAlignment="1">
      <alignment horizontal="center" vertical="center"/>
    </xf>
    <xf numFmtId="234" fontId="206" fillId="0" borderId="76" xfId="53509" applyNumberFormat="1" applyFont="1" applyBorder="1" applyAlignment="1">
      <alignment horizontal="center" vertical="center"/>
    </xf>
    <xf numFmtId="0" fontId="210" fillId="0" borderId="3" xfId="0" applyFont="1" applyBorder="1" applyAlignment="1">
      <alignment vertical="center"/>
    </xf>
    <xf numFmtId="0" fontId="206" fillId="0" borderId="3" xfId="0" applyFont="1" applyBorder="1" applyAlignment="1">
      <alignment vertical="center"/>
    </xf>
    <xf numFmtId="0" fontId="206" fillId="0" borderId="1" xfId="0" applyFont="1" applyBorder="1" applyAlignment="1">
      <alignment vertical="center"/>
    </xf>
    <xf numFmtId="178" fontId="206" fillId="0" borderId="3" xfId="0" applyNumberFormat="1" applyFont="1" applyBorder="1" applyAlignment="1">
      <alignment vertical="center"/>
    </xf>
    <xf numFmtId="0" fontId="206" fillId="0" borderId="3" xfId="0" applyFont="1" applyBorder="1" applyAlignment="1">
      <alignment vertical="center" wrapText="1"/>
    </xf>
    <xf numFmtId="216" fontId="206" fillId="0" borderId="64" xfId="0" applyNumberFormat="1" applyFont="1" applyBorder="1" applyAlignment="1">
      <alignment horizontal="center" vertical="center"/>
    </xf>
    <xf numFmtId="216" fontId="206" fillId="0" borderId="63" xfId="0" applyNumberFormat="1" applyFont="1" applyBorder="1" applyAlignment="1">
      <alignment horizontal="center" vertical="center"/>
    </xf>
    <xf numFmtId="169" fontId="206" fillId="0" borderId="5" xfId="53510" applyNumberFormat="1" applyFont="1" applyBorder="1" applyAlignment="1">
      <alignment horizontal="center" vertical="center"/>
    </xf>
    <xf numFmtId="169" fontId="206" fillId="0" borderId="63" xfId="53510" applyNumberFormat="1" applyFont="1" applyBorder="1" applyAlignment="1">
      <alignment horizontal="center" vertical="center"/>
    </xf>
    <xf numFmtId="3" fontId="206" fillId="0" borderId="0" xfId="0" applyNumberFormat="1" applyFont="1" applyAlignment="1">
      <alignment horizontal="center" vertical="center"/>
    </xf>
    <xf numFmtId="3" fontId="206" fillId="0" borderId="5" xfId="0" applyNumberFormat="1" applyFont="1" applyBorder="1" applyAlignment="1">
      <alignment horizontal="center" vertical="center"/>
    </xf>
    <xf numFmtId="178" fontId="206" fillId="0" borderId="60" xfId="0" applyNumberFormat="1" applyFont="1" applyBorder="1" applyAlignment="1">
      <alignment horizontal="center" vertical="center"/>
    </xf>
    <xf numFmtId="178" fontId="206" fillId="0" borderId="67" xfId="0" applyNumberFormat="1" applyFont="1" applyBorder="1" applyAlignment="1">
      <alignment horizontal="center" vertical="center"/>
    </xf>
    <xf numFmtId="3" fontId="215" fillId="0" borderId="76" xfId="0" applyNumberFormat="1" applyFont="1" applyBorder="1" applyAlignment="1">
      <alignment horizontal="center" vertical="center" wrapText="1"/>
    </xf>
    <xf numFmtId="1" fontId="34" fillId="3" borderId="75" xfId="45" quotePrefix="1" applyNumberFormat="1" applyFont="1" applyFill="1" applyBorder="1" applyAlignment="1">
      <alignment horizontal="center" vertical="center"/>
    </xf>
    <xf numFmtId="1" fontId="34" fillId="3" borderId="76" xfId="45" quotePrefix="1" applyNumberFormat="1" applyFont="1" applyFill="1" applyBorder="1" applyAlignment="1">
      <alignment horizontal="center" vertical="center"/>
    </xf>
    <xf numFmtId="0" fontId="34" fillId="3" borderId="75" xfId="44" applyFont="1" applyFill="1" applyBorder="1" applyAlignment="1">
      <alignment horizontal="center"/>
    </xf>
    <xf numFmtId="0" fontId="34" fillId="3" borderId="76" xfId="44" applyFont="1" applyFill="1" applyBorder="1" applyAlignment="1">
      <alignment horizontal="center"/>
    </xf>
    <xf numFmtId="0" fontId="34" fillId="3" borderId="66" xfId="44" applyFont="1" applyFill="1" applyBorder="1" applyAlignment="1">
      <alignment horizontal="center" vertical="center"/>
    </xf>
    <xf numFmtId="0" fontId="34" fillId="3" borderId="76" xfId="44" applyFont="1" applyFill="1" applyBorder="1" applyAlignment="1">
      <alignment horizontal="center" vertical="center"/>
    </xf>
    <xf numFmtId="222" fontId="35" fillId="0" borderId="0" xfId="5" applyNumberFormat="1" applyFont="1" applyBorder="1" applyAlignment="1">
      <alignment horizontal="center" vertical="center"/>
    </xf>
    <xf numFmtId="172" fontId="36" fillId="0" borderId="7" xfId="47" applyNumberFormat="1" applyFont="1" applyBorder="1" applyAlignment="1">
      <alignment horizontal="center" vertical="center"/>
    </xf>
    <xf numFmtId="172" fontId="36" fillId="0" borderId="9" xfId="47" applyNumberFormat="1" applyFont="1" applyBorder="1" applyAlignment="1">
      <alignment horizontal="center" vertical="center"/>
    </xf>
    <xf numFmtId="222" fontId="36" fillId="0" borderId="0" xfId="5" applyNumberFormat="1" applyFont="1" applyBorder="1" applyAlignment="1">
      <alignment horizontal="center" vertical="center"/>
    </xf>
    <xf numFmtId="172" fontId="36" fillId="0" borderId="0" xfId="53521" applyNumberFormat="1" applyFont="1" applyBorder="1" applyAlignment="1">
      <alignment horizontal="center" vertical="center"/>
    </xf>
    <xf numFmtId="0" fontId="36" fillId="0" borderId="75" xfId="50040" applyFont="1" applyBorder="1" applyAlignment="1">
      <alignment vertical="center"/>
    </xf>
    <xf numFmtId="0" fontId="36" fillId="0" borderId="6" xfId="50040" applyFont="1" applyBorder="1" applyAlignment="1">
      <alignment vertical="center"/>
    </xf>
    <xf numFmtId="0" fontId="36" fillId="0" borderId="8" xfId="50040" applyFont="1" applyBorder="1" applyAlignment="1">
      <alignment vertical="center"/>
    </xf>
    <xf numFmtId="0" fontId="34" fillId="3" borderId="65" xfId="50040" applyFont="1" applyFill="1" applyBorder="1" applyAlignment="1">
      <alignment horizontal="left" vertical="top"/>
    </xf>
    <xf numFmtId="1" fontId="34" fillId="3" borderId="66" xfId="45" quotePrefix="1" applyNumberFormat="1" applyFont="1" applyFill="1" applyBorder="1" applyAlignment="1">
      <alignment horizontal="center" vertical="center"/>
    </xf>
    <xf numFmtId="0" fontId="35" fillId="0" borderId="3" xfId="50040" applyFont="1" applyBorder="1" applyAlignment="1">
      <alignment vertical="center"/>
    </xf>
    <xf numFmtId="222" fontId="35" fillId="0" borderId="5" xfId="5" applyNumberFormat="1" applyFont="1" applyBorder="1" applyAlignment="1">
      <alignment horizontal="center" vertical="center"/>
    </xf>
    <xf numFmtId="0" fontId="36" fillId="0" borderId="64" xfId="50040" applyFont="1" applyBorder="1" applyAlignment="1">
      <alignment vertical="center"/>
    </xf>
    <xf numFmtId="172" fontId="35" fillId="0" borderId="75" xfId="47" applyNumberFormat="1" applyFont="1" applyBorder="1" applyAlignment="1">
      <alignment horizontal="center" vertical="center"/>
    </xf>
    <xf numFmtId="172" fontId="35" fillId="0" borderId="76" xfId="47" applyNumberFormat="1" applyFont="1" applyBorder="1" applyAlignment="1">
      <alignment horizontal="center" vertical="center"/>
    </xf>
    <xf numFmtId="222" fontId="35" fillId="0" borderId="66" xfId="5" applyNumberFormat="1" applyFont="1" applyBorder="1" applyAlignment="1">
      <alignment horizontal="center" vertical="center"/>
    </xf>
    <xf numFmtId="222" fontId="35" fillId="0" borderId="76" xfId="5" applyNumberFormat="1" applyFont="1" applyBorder="1" applyAlignment="1">
      <alignment horizontal="center" vertical="center"/>
    </xf>
    <xf numFmtId="3" fontId="36" fillId="0" borderId="7" xfId="53521" applyNumberFormat="1" applyFont="1" applyBorder="1" applyAlignment="1">
      <alignment horizontal="center" vertical="center"/>
    </xf>
    <xf numFmtId="3" fontId="36" fillId="0" borderId="9" xfId="53521" applyNumberFormat="1" applyFont="1" applyBorder="1" applyAlignment="1">
      <alignment horizontal="center" vertical="center"/>
    </xf>
    <xf numFmtId="0" fontId="217" fillId="5" borderId="4" xfId="53515" applyFont="1" applyFill="1" applyBorder="1" applyAlignment="1">
      <alignment vertical="center"/>
    </xf>
    <xf numFmtId="0" fontId="216" fillId="5" borderId="0" xfId="0" applyFont="1" applyFill="1"/>
    <xf numFmtId="174" fontId="215" fillId="5" borderId="0" xfId="7828" applyNumberFormat="1" applyFont="1" applyFill="1" applyBorder="1" applyAlignment="1">
      <alignment vertical="center"/>
    </xf>
    <xf numFmtId="172" fontId="215" fillId="5" borderId="0" xfId="53510" applyNumberFormat="1" applyFont="1" applyFill="1" applyBorder="1" applyAlignment="1">
      <alignment vertical="center"/>
    </xf>
    <xf numFmtId="172" fontId="220" fillId="5" borderId="75" xfId="53510" applyNumberFormat="1" applyFont="1" applyFill="1" applyBorder="1" applyAlignment="1">
      <alignment horizontal="center" vertical="center" wrapText="1"/>
    </xf>
    <xf numFmtId="0" fontId="216" fillId="5" borderId="75" xfId="0" applyFont="1" applyFill="1" applyBorder="1"/>
    <xf numFmtId="0" fontId="20" fillId="0" borderId="77" xfId="0" applyFont="1" applyBorder="1"/>
    <xf numFmtId="172" fontId="215" fillId="5" borderId="79" xfId="53510" applyNumberFormat="1" applyFont="1" applyFill="1" applyBorder="1" applyAlignment="1">
      <alignment vertical="center"/>
    </xf>
    <xf numFmtId="172" fontId="215" fillId="5" borderId="79" xfId="53510" applyNumberFormat="1" applyFont="1" applyFill="1" applyBorder="1" applyAlignment="1">
      <alignment horizontal="center" vertical="center" wrapText="1"/>
    </xf>
    <xf numFmtId="172" fontId="220" fillId="5" borderId="79" xfId="53510" applyNumberFormat="1" applyFont="1" applyFill="1" applyBorder="1" applyAlignment="1">
      <alignment horizontal="center" vertical="center" wrapText="1"/>
    </xf>
    <xf numFmtId="0" fontId="216" fillId="5" borderId="79" xfId="0" applyFont="1" applyFill="1" applyBorder="1"/>
    <xf numFmtId="224" fontId="215" fillId="5" borderId="79" xfId="7828" applyNumberFormat="1" applyFont="1" applyFill="1" applyBorder="1" applyAlignment="1">
      <alignment horizontal="center" vertical="center" wrapText="1"/>
    </xf>
    <xf numFmtId="224" fontId="220" fillId="5" borderId="79" xfId="7828" applyNumberFormat="1" applyFont="1" applyFill="1" applyBorder="1" applyAlignment="1">
      <alignment horizontal="center" vertical="center" wrapText="1"/>
    </xf>
    <xf numFmtId="174" fontId="215" fillId="5" borderId="79" xfId="7828" applyNumberFormat="1" applyFont="1" applyFill="1" applyBorder="1" applyAlignment="1">
      <alignment vertical="center"/>
    </xf>
    <xf numFmtId="0" fontId="220" fillId="5" borderId="78" xfId="7828" applyNumberFormat="1" applyFont="1" applyFill="1" applyBorder="1" applyAlignment="1">
      <alignment horizontal="left" vertical="center"/>
    </xf>
    <xf numFmtId="0" fontId="216" fillId="5" borderId="78" xfId="7828" applyNumberFormat="1" applyFont="1" applyFill="1" applyBorder="1" applyAlignment="1">
      <alignment horizontal="left" vertical="center"/>
    </xf>
    <xf numFmtId="0" fontId="215" fillId="5" borderId="78" xfId="7828" applyNumberFormat="1" applyFont="1" applyFill="1" applyBorder="1" applyAlignment="1">
      <alignment horizontal="left" vertical="center" wrapText="1"/>
    </xf>
    <xf numFmtId="0" fontId="216" fillId="5" borderId="78" xfId="7828" applyNumberFormat="1" applyFont="1" applyFill="1" applyBorder="1" applyAlignment="1">
      <alignment horizontal="left" vertical="center" wrapText="1"/>
    </xf>
    <xf numFmtId="0" fontId="222" fillId="5" borderId="78" xfId="7828" applyNumberFormat="1" applyFont="1" applyFill="1" applyBorder="1" applyAlignment="1">
      <alignment horizontal="left" vertical="center"/>
    </xf>
    <xf numFmtId="0" fontId="222" fillId="5" borderId="80" xfId="7828" applyNumberFormat="1" applyFont="1" applyFill="1" applyBorder="1" applyAlignment="1">
      <alignment horizontal="left" vertical="center"/>
    </xf>
    <xf numFmtId="17" fontId="221" fillId="3" borderId="81" xfId="3" quotePrefix="1" applyNumberFormat="1" applyFont="1" applyFill="1" applyBorder="1" applyAlignment="1">
      <alignment horizontal="center" vertical="center"/>
    </xf>
    <xf numFmtId="17" fontId="221" fillId="3" borderId="84" xfId="3" quotePrefix="1" applyNumberFormat="1" applyFont="1" applyFill="1" applyBorder="1" applyAlignment="1">
      <alignment horizontal="center" vertical="center"/>
    </xf>
    <xf numFmtId="1" fontId="221" fillId="3" borderId="77" xfId="24" quotePrefix="1" applyNumberFormat="1" applyFont="1" applyFill="1" applyBorder="1" applyAlignment="1">
      <alignment horizontal="center" vertical="center"/>
    </xf>
    <xf numFmtId="1" fontId="221" fillId="3" borderId="85" xfId="24" quotePrefix="1" applyNumberFormat="1" applyFont="1" applyFill="1" applyBorder="1" applyAlignment="1">
      <alignment horizontal="center" vertical="center"/>
    </xf>
    <xf numFmtId="14" fontId="218" fillId="3" borderId="77" xfId="37" applyNumberFormat="1" applyFont="1" applyFill="1" applyBorder="1" applyAlignment="1">
      <alignment horizontal="center" vertical="center"/>
    </xf>
    <xf numFmtId="14" fontId="218" fillId="3" borderId="85" xfId="37" applyNumberFormat="1" applyFont="1" applyFill="1" applyBorder="1" applyAlignment="1">
      <alignment horizontal="center" vertical="center"/>
    </xf>
    <xf numFmtId="14" fontId="218" fillId="3" borderId="84" xfId="37" applyNumberFormat="1" applyFont="1" applyFill="1" applyBorder="1" applyAlignment="1">
      <alignment horizontal="center" vertical="center"/>
    </xf>
    <xf numFmtId="0" fontId="218" fillId="3" borderId="81" xfId="53515" applyFont="1" applyFill="1" applyBorder="1" applyAlignment="1" applyProtection="1">
      <alignment horizontal="center" vertical="center"/>
      <protection locked="0"/>
    </xf>
    <xf numFmtId="172" fontId="215" fillId="5" borderId="86" xfId="53510" applyNumberFormat="1" applyFont="1" applyFill="1" applyBorder="1" applyAlignment="1">
      <alignment vertical="center"/>
    </xf>
    <xf numFmtId="172" fontId="215" fillId="5" borderId="86" xfId="53510" applyNumberFormat="1" applyFont="1" applyFill="1" applyBorder="1" applyAlignment="1">
      <alignment horizontal="center" vertical="center" wrapText="1"/>
    </xf>
    <xf numFmtId="172" fontId="220" fillId="5" borderId="86" xfId="53510" applyNumberFormat="1" applyFont="1" applyFill="1" applyBorder="1" applyAlignment="1">
      <alignment horizontal="center" vertical="center" wrapText="1"/>
    </xf>
    <xf numFmtId="172" fontId="220" fillId="5" borderId="84" xfId="53510" applyNumberFormat="1" applyFont="1" applyFill="1" applyBorder="1" applyAlignment="1">
      <alignment horizontal="center" vertical="center" wrapText="1"/>
    </xf>
    <xf numFmtId="172" fontId="2" fillId="0" borderId="0" xfId="0" applyNumberFormat="1" applyFont="1"/>
    <xf numFmtId="3" fontId="35" fillId="120" borderId="4" xfId="53509" applyNumberFormat="1" applyFont="1" applyFill="1" applyBorder="1" applyAlignment="1">
      <alignment horizontal="center" vertical="center"/>
    </xf>
    <xf numFmtId="172" fontId="37" fillId="120" borderId="5" xfId="40" applyNumberFormat="1" applyFont="1" applyFill="1" applyBorder="1" applyAlignment="1">
      <alignment horizontal="center" vertical="center"/>
    </xf>
    <xf numFmtId="0" fontId="210" fillId="5" borderId="0" xfId="39" applyFont="1" applyFill="1" applyAlignment="1">
      <alignment vertical="center"/>
    </xf>
    <xf numFmtId="172" fontId="210" fillId="5" borderId="0" xfId="53510" applyNumberFormat="1" applyFont="1" applyFill="1" applyBorder="1" applyAlignment="1">
      <alignment horizontal="center" vertical="center"/>
    </xf>
    <xf numFmtId="3" fontId="210" fillId="5" borderId="0" xfId="40" applyNumberFormat="1" applyFont="1" applyFill="1" applyBorder="1" applyAlignment="1">
      <alignment horizontal="center" vertical="center"/>
    </xf>
    <xf numFmtId="172" fontId="210" fillId="5" borderId="0" xfId="40" applyNumberFormat="1" applyFont="1" applyFill="1" applyBorder="1" applyAlignment="1">
      <alignment horizontal="center" vertical="center"/>
    </xf>
    <xf numFmtId="0" fontId="210" fillId="5" borderId="0" xfId="39" applyFont="1" applyFill="1" applyAlignment="1">
      <alignment horizontal="left" vertical="center" indent="1"/>
    </xf>
    <xf numFmtId="3" fontId="217" fillId="5" borderId="0" xfId="53509" applyNumberFormat="1" applyFont="1" applyFill="1" applyBorder="1" applyAlignment="1">
      <alignment horizontal="center" vertical="center"/>
    </xf>
    <xf numFmtId="172" fontId="217" fillId="5" borderId="0" xfId="40" applyNumberFormat="1" applyFont="1" applyFill="1" applyBorder="1" applyAlignment="1">
      <alignment horizontal="center" vertical="center"/>
    </xf>
    <xf numFmtId="172" fontId="217" fillId="120" borderId="0" xfId="40" applyNumberFormat="1" applyFont="1" applyFill="1" applyBorder="1" applyAlignment="1">
      <alignment horizontal="center" vertical="center"/>
    </xf>
    <xf numFmtId="172" fontId="217" fillId="121" borderId="0" xfId="40" applyNumberFormat="1" applyFont="1" applyFill="1" applyBorder="1" applyAlignment="1">
      <alignment horizontal="center" vertical="center"/>
    </xf>
    <xf numFmtId="10" fontId="35" fillId="0" borderId="4" xfId="25" applyNumberFormat="1" applyFont="1" applyBorder="1" applyAlignment="1">
      <alignment horizontal="center"/>
    </xf>
    <xf numFmtId="10" fontId="35" fillId="0" borderId="0" xfId="25" applyNumberFormat="1" applyFont="1" applyBorder="1" applyAlignment="1">
      <alignment horizontal="center"/>
    </xf>
    <xf numFmtId="10" fontId="35" fillId="0" borderId="5" xfId="25" applyNumberFormat="1" applyFont="1" applyBorder="1" applyAlignment="1">
      <alignment horizontal="center"/>
    </xf>
    <xf numFmtId="1" fontId="278" fillId="3" borderId="66" xfId="24" quotePrefix="1" applyNumberFormat="1" applyFont="1" applyFill="1" applyBorder="1" applyAlignment="1">
      <alignment horizontal="center" vertical="center"/>
    </xf>
    <xf numFmtId="1" fontId="278" fillId="3" borderId="60" xfId="24" quotePrefix="1" applyNumberFormat="1" applyFont="1" applyFill="1" applyBorder="1" applyAlignment="1">
      <alignment horizontal="center" vertical="center"/>
    </xf>
    <xf numFmtId="1" fontId="278" fillId="3" borderId="67" xfId="24" quotePrefix="1" applyNumberFormat="1" applyFont="1" applyFill="1" applyBorder="1" applyAlignment="1">
      <alignment horizontal="center" vertical="center"/>
    </xf>
    <xf numFmtId="172" fontId="206" fillId="0" borderId="0" xfId="53510" quotePrefix="1" applyNumberFormat="1" applyFont="1" applyBorder="1" applyAlignment="1">
      <alignment horizontal="center" vertical="center"/>
    </xf>
    <xf numFmtId="0" fontId="278" fillId="3" borderId="63" xfId="0" applyFont="1" applyFill="1" applyBorder="1" applyAlignment="1">
      <alignment horizontal="center" vertical="center"/>
    </xf>
    <xf numFmtId="0" fontId="280" fillId="3" borderId="66" xfId="0" applyFont="1" applyFill="1" applyBorder="1" applyAlignment="1">
      <alignment horizontal="center" vertical="center"/>
    </xf>
    <xf numFmtId="0" fontId="280" fillId="3" borderId="60" xfId="0" applyFont="1" applyFill="1" applyBorder="1" applyAlignment="1">
      <alignment horizontal="center" vertical="center"/>
    </xf>
    <xf numFmtId="0" fontId="280" fillId="3" borderId="67" xfId="0" applyFont="1" applyFill="1" applyBorder="1" applyAlignment="1">
      <alignment horizontal="center" vertical="center"/>
    </xf>
    <xf numFmtId="0" fontId="281" fillId="3" borderId="66" xfId="0" applyFont="1" applyFill="1" applyBorder="1" applyAlignment="1">
      <alignment horizontal="center" vertical="center"/>
    </xf>
    <xf numFmtId="0" fontId="281" fillId="3" borderId="67" xfId="0" applyFont="1" applyFill="1" applyBorder="1" applyAlignment="1">
      <alignment horizontal="center" vertical="center"/>
    </xf>
    <xf numFmtId="0" fontId="280" fillId="3" borderId="60" xfId="0" quotePrefix="1" applyFont="1" applyFill="1" applyBorder="1" applyAlignment="1">
      <alignment horizontal="center" vertical="center"/>
    </xf>
    <xf numFmtId="0" fontId="280" fillId="3" borderId="67" xfId="0" quotePrefix="1" applyFont="1" applyFill="1" applyBorder="1" applyAlignment="1">
      <alignment horizontal="center" vertical="center"/>
    </xf>
    <xf numFmtId="0" fontId="281" fillId="3" borderId="1" xfId="0" quotePrefix="1" applyFont="1" applyFill="1" applyBorder="1" applyAlignment="1">
      <alignment horizontal="center"/>
    </xf>
    <xf numFmtId="0" fontId="223" fillId="123" borderId="9" xfId="0" quotePrefix="1" applyFont="1" applyFill="1" applyBorder="1" applyAlignment="1">
      <alignment horizontal="center" vertical="center" wrapText="1"/>
    </xf>
    <xf numFmtId="0" fontId="206" fillId="5" borderId="4" xfId="0" applyFont="1" applyFill="1" applyBorder="1"/>
    <xf numFmtId="222" fontId="35" fillId="5" borderId="4" xfId="14" applyNumberFormat="1" applyFont="1" applyFill="1" applyBorder="1" applyAlignment="1">
      <alignment horizontal="center" vertical="center"/>
    </xf>
    <xf numFmtId="222" fontId="35" fillId="5" borderId="0" xfId="14" applyNumberFormat="1" applyFont="1" applyFill="1" applyAlignment="1">
      <alignment horizontal="center" vertical="center"/>
    </xf>
    <xf numFmtId="222" fontId="35" fillId="5" borderId="5" xfId="14" applyNumberFormat="1" applyFont="1" applyFill="1" applyBorder="1" applyAlignment="1">
      <alignment horizontal="center" vertical="center"/>
    </xf>
    <xf numFmtId="0" fontId="206" fillId="5" borderId="14" xfId="0" applyFont="1" applyFill="1" applyBorder="1"/>
    <xf numFmtId="0" fontId="210" fillId="5" borderId="66" xfId="0" applyFont="1" applyFill="1" applyBorder="1"/>
    <xf numFmtId="222" fontId="36" fillId="5" borderId="8" xfId="14" applyNumberFormat="1" applyFont="1" applyFill="1" applyBorder="1" applyAlignment="1">
      <alignment horizontal="center" vertical="center"/>
    </xf>
    <xf numFmtId="222" fontId="36" fillId="5" borderId="7" xfId="14" applyNumberFormat="1" applyFont="1" applyFill="1" applyBorder="1" applyAlignment="1">
      <alignment horizontal="center" vertical="center"/>
    </xf>
    <xf numFmtId="222" fontId="36" fillId="5" borderId="9" xfId="14" applyNumberFormat="1" applyFont="1" applyFill="1" applyBorder="1" applyAlignment="1">
      <alignment horizontal="center" vertical="center"/>
    </xf>
    <xf numFmtId="1" fontId="35" fillId="5" borderId="4" xfId="14" applyNumberFormat="1" applyFont="1" applyFill="1" applyBorder="1" applyAlignment="1">
      <alignment horizontal="center" vertical="center"/>
    </xf>
    <xf numFmtId="1" fontId="35" fillId="5" borderId="5" xfId="14" applyNumberFormat="1" applyFont="1" applyFill="1" applyBorder="1" applyAlignment="1">
      <alignment horizontal="center" vertical="center"/>
    </xf>
    <xf numFmtId="1" fontId="35" fillId="5" borderId="66" xfId="14" applyNumberFormat="1" applyFont="1" applyFill="1" applyBorder="1" applyAlignment="1">
      <alignment horizontal="center" vertical="center"/>
    </xf>
    <xf numFmtId="1" fontId="35" fillId="5" borderId="67" xfId="14" applyNumberFormat="1" applyFont="1" applyFill="1" applyBorder="1" applyAlignment="1">
      <alignment horizontal="center" vertical="center"/>
    </xf>
    <xf numFmtId="179" fontId="34" fillId="3" borderId="0" xfId="13" quotePrefix="1" applyNumberFormat="1" applyFont="1" applyFill="1" applyAlignment="1">
      <alignment horizontal="center"/>
    </xf>
    <xf numFmtId="179" fontId="34" fillId="3" borderId="5" xfId="13" quotePrefix="1" applyNumberFormat="1" applyFont="1" applyFill="1" applyBorder="1" applyAlignment="1">
      <alignment horizontal="center"/>
    </xf>
    <xf numFmtId="223" fontId="35" fillId="0" borderId="4" xfId="14" applyNumberFormat="1" applyFont="1" applyBorder="1" applyAlignment="1">
      <alignment horizontal="center" vertical="center"/>
    </xf>
    <xf numFmtId="223" fontId="35" fillId="0" borderId="0" xfId="14" applyNumberFormat="1" applyFont="1" applyAlignment="1">
      <alignment horizontal="center" vertical="center"/>
    </xf>
    <xf numFmtId="223" fontId="35" fillId="0" borderId="5" xfId="14" applyNumberFormat="1" applyFont="1" applyBorder="1" applyAlignment="1">
      <alignment horizontal="center" vertical="center"/>
    </xf>
    <xf numFmtId="17" fontId="34" fillId="4" borderId="66" xfId="39" quotePrefix="1" applyNumberFormat="1" applyFont="1" applyFill="1" applyBorder="1" applyAlignment="1">
      <alignment horizontal="center"/>
    </xf>
    <xf numFmtId="0" fontId="34" fillId="4" borderId="75" xfId="39" quotePrefix="1" applyFont="1" applyFill="1" applyBorder="1" applyAlignment="1">
      <alignment horizontal="center"/>
    </xf>
    <xf numFmtId="0" fontId="34" fillId="4" borderId="76" xfId="39" quotePrefix="1" applyFont="1" applyFill="1" applyBorder="1" applyAlignment="1">
      <alignment horizontal="center"/>
    </xf>
    <xf numFmtId="0" fontId="36" fillId="2" borderId="0" xfId="0" applyFont="1" applyFill="1" applyAlignment="1">
      <alignment horizontal="left" vertical="center"/>
    </xf>
    <xf numFmtId="172" fontId="36" fillId="0" borderId="0" xfId="0" applyNumberFormat="1" applyFont="1" applyAlignment="1">
      <alignment horizontal="center" vertical="center"/>
    </xf>
    <xf numFmtId="222" fontId="36" fillId="0" borderId="76" xfId="53506" applyNumberFormat="1" applyFont="1" applyBorder="1" applyAlignment="1">
      <alignment horizontal="center" vertical="center"/>
    </xf>
    <xf numFmtId="222" fontId="36" fillId="0" borderId="75" xfId="53506" applyNumberFormat="1" applyFont="1" applyBorder="1" applyAlignment="1">
      <alignment horizontal="center" vertical="center"/>
    </xf>
    <xf numFmtId="222" fontId="35" fillId="126" borderId="0" xfId="53506" applyNumberFormat="1" applyFont="1" applyFill="1" applyBorder="1" applyAlignment="1">
      <alignment horizontal="center" vertical="center"/>
    </xf>
    <xf numFmtId="222" fontId="35" fillId="126" borderId="5" xfId="53506" applyNumberFormat="1" applyFont="1" applyFill="1" applyBorder="1" applyAlignment="1">
      <alignment horizontal="center" vertical="center"/>
    </xf>
    <xf numFmtId="223" fontId="35" fillId="0" borderId="0" xfId="53506" applyNumberFormat="1" applyFont="1" applyAlignment="1">
      <alignment horizontal="center" vertical="center"/>
    </xf>
    <xf numFmtId="223" fontId="35" fillId="126" borderId="0" xfId="53506" applyNumberFormat="1" applyFont="1" applyFill="1" applyAlignment="1">
      <alignment horizontal="center" vertical="center"/>
    </xf>
    <xf numFmtId="223" fontId="35" fillId="126" borderId="5" xfId="53506" applyNumberFormat="1" applyFont="1" applyFill="1" applyBorder="1" applyAlignment="1">
      <alignment horizontal="center" vertical="center"/>
    </xf>
    <xf numFmtId="222" fontId="35" fillId="126" borderId="0" xfId="53506" applyNumberFormat="1" applyFont="1" applyFill="1" applyAlignment="1">
      <alignment horizontal="center" vertical="center"/>
    </xf>
    <xf numFmtId="223" fontId="35" fillId="0" borderId="7" xfId="53506" applyNumberFormat="1" applyFont="1" applyBorder="1" applyAlignment="1">
      <alignment horizontal="center" vertical="center"/>
    </xf>
    <xf numFmtId="223" fontId="35" fillId="126" borderId="7" xfId="53506" applyNumberFormat="1" applyFont="1" applyFill="1" applyBorder="1" applyAlignment="1">
      <alignment horizontal="center" vertical="center"/>
    </xf>
    <xf numFmtId="223" fontId="35" fillId="126" borderId="9" xfId="53506" applyNumberFormat="1" applyFont="1" applyFill="1" applyBorder="1" applyAlignment="1">
      <alignment horizontal="center" vertical="center"/>
    </xf>
    <xf numFmtId="231" fontId="35" fillId="0" borderId="75" xfId="53506" applyNumberFormat="1" applyFont="1" applyBorder="1" applyAlignment="1">
      <alignment horizontal="center" vertical="center"/>
    </xf>
    <xf numFmtId="231" fontId="35" fillId="126" borderId="75" xfId="53506" applyNumberFormat="1" applyFont="1" applyFill="1" applyBorder="1" applyAlignment="1">
      <alignment horizontal="center" vertical="center"/>
    </xf>
    <xf numFmtId="231" fontId="35" fillId="126" borderId="76" xfId="53506" applyNumberFormat="1" applyFont="1" applyFill="1" applyBorder="1" applyAlignment="1">
      <alignment horizontal="center" vertical="center"/>
    </xf>
    <xf numFmtId="231" fontId="35" fillId="0" borderId="0" xfId="53506" applyNumberFormat="1" applyFont="1" applyAlignment="1">
      <alignment horizontal="center" vertical="center"/>
    </xf>
    <xf numFmtId="231" fontId="35" fillId="126" borderId="0" xfId="53506" applyNumberFormat="1" applyFont="1" applyFill="1" applyAlignment="1">
      <alignment horizontal="center" vertical="center"/>
    </xf>
    <xf numFmtId="231" fontId="35" fillId="126" borderId="5" xfId="53506" applyNumberFormat="1" applyFont="1" applyFill="1" applyBorder="1" applyAlignment="1">
      <alignment horizontal="center" vertical="center"/>
    </xf>
    <xf numFmtId="232" fontId="35" fillId="0" borderId="64" xfId="53510" applyNumberFormat="1" applyFont="1" applyBorder="1" applyAlignment="1">
      <alignment horizontal="center" vertical="center"/>
    </xf>
    <xf numFmtId="232" fontId="35" fillId="126" borderId="64" xfId="53510" applyNumberFormat="1" applyFont="1" applyFill="1" applyBorder="1" applyAlignment="1">
      <alignment horizontal="center" vertical="center"/>
    </xf>
    <xf numFmtId="232" fontId="35" fillId="126" borderId="63" xfId="53510" applyNumberFormat="1" applyFont="1" applyFill="1" applyBorder="1" applyAlignment="1">
      <alignment horizontal="center" vertical="center"/>
    </xf>
    <xf numFmtId="222" fontId="35" fillId="0" borderId="64" xfId="53506" applyNumberFormat="1" applyFont="1" applyBorder="1" applyAlignment="1">
      <alignment horizontal="center" vertical="center"/>
    </xf>
    <xf numFmtId="222" fontId="35" fillId="126" borderId="64" xfId="53506" applyNumberFormat="1" applyFont="1" applyFill="1" applyBorder="1" applyAlignment="1">
      <alignment horizontal="center" vertical="center"/>
    </xf>
    <xf numFmtId="222" fontId="35" fillId="126" borderId="63" xfId="53506" applyNumberFormat="1" applyFont="1" applyFill="1" applyBorder="1" applyAlignment="1">
      <alignment horizontal="center" vertical="center"/>
    </xf>
    <xf numFmtId="172" fontId="35" fillId="0" borderId="0" xfId="53510" applyNumberFormat="1" applyFont="1" applyAlignment="1">
      <alignment horizontal="center" vertical="center" wrapText="1" readingOrder="1"/>
    </xf>
    <xf numFmtId="172" fontId="35" fillId="126" borderId="0" xfId="53510" applyNumberFormat="1" applyFont="1" applyFill="1" applyAlignment="1">
      <alignment horizontal="center" vertical="center" wrapText="1" readingOrder="1"/>
    </xf>
    <xf numFmtId="172" fontId="35" fillId="126" borderId="5" xfId="53510" applyNumberFormat="1" applyFont="1" applyFill="1" applyBorder="1" applyAlignment="1">
      <alignment horizontal="center" vertical="center" wrapText="1" readingOrder="1"/>
    </xf>
    <xf numFmtId="232" fontId="35" fillId="0" borderId="0" xfId="53510" applyNumberFormat="1" applyFont="1" applyAlignment="1">
      <alignment horizontal="center" vertical="center"/>
    </xf>
    <xf numFmtId="232" fontId="35" fillId="126" borderId="0" xfId="53510" applyNumberFormat="1" applyFont="1" applyFill="1" applyAlignment="1">
      <alignment horizontal="center" vertical="center"/>
    </xf>
    <xf numFmtId="232" fontId="35" fillId="126" borderId="5" xfId="53510" applyNumberFormat="1" applyFont="1" applyFill="1" applyBorder="1" applyAlignment="1">
      <alignment horizontal="center" vertical="center"/>
    </xf>
    <xf numFmtId="222" fontId="35" fillId="0" borderId="75" xfId="53506" applyNumberFormat="1" applyFont="1" applyBorder="1" applyAlignment="1">
      <alignment horizontal="center" vertical="center"/>
    </xf>
    <xf numFmtId="222" fontId="35" fillId="126" borderId="75" xfId="53506" applyNumberFormat="1" applyFont="1" applyFill="1" applyBorder="1" applyAlignment="1">
      <alignment horizontal="center" vertical="center"/>
    </xf>
    <xf numFmtId="222" fontId="35" fillId="126" borderId="76" xfId="53506" applyNumberFormat="1" applyFont="1" applyFill="1" applyBorder="1" applyAlignment="1">
      <alignment horizontal="center" vertical="center"/>
    </xf>
    <xf numFmtId="1" fontId="34" fillId="3" borderId="75" xfId="14" applyNumberFormat="1" applyFont="1" applyFill="1" applyBorder="1" applyAlignment="1">
      <alignment horizontal="center" vertical="center"/>
    </xf>
    <xf numFmtId="0" fontId="34" fillId="3" borderId="76" xfId="0" applyFont="1" applyFill="1" applyBorder="1" applyAlignment="1">
      <alignment horizontal="center" vertical="center"/>
    </xf>
    <xf numFmtId="10" fontId="234" fillId="0" borderId="0" xfId="0" applyNumberFormat="1" applyFont="1"/>
    <xf numFmtId="10" fontId="35" fillId="0" borderId="7" xfId="53496" applyNumberFormat="1" applyFont="1" applyFill="1" applyBorder="1" applyAlignment="1">
      <alignment horizontal="center" vertical="center"/>
    </xf>
    <xf numFmtId="10" fontId="35" fillId="0" borderId="9" xfId="53496" applyNumberFormat="1" applyFont="1" applyFill="1" applyBorder="1" applyAlignment="1">
      <alignment horizontal="center"/>
    </xf>
    <xf numFmtId="10" fontId="35" fillId="0" borderId="8" xfId="53434" applyNumberFormat="1" applyFont="1" applyFill="1" applyBorder="1" applyAlignment="1">
      <alignment horizontal="center"/>
    </xf>
    <xf numFmtId="10" fontId="35" fillId="0" borderId="7" xfId="53434" applyNumberFormat="1" applyFont="1" applyFill="1" applyBorder="1" applyAlignment="1">
      <alignment horizontal="center"/>
    </xf>
    <xf numFmtId="10" fontId="35" fillId="0" borderId="9" xfId="53434" applyNumberFormat="1" applyFont="1" applyFill="1" applyBorder="1" applyAlignment="1">
      <alignment horizontal="center"/>
    </xf>
    <xf numFmtId="0" fontId="34" fillId="3" borderId="62" xfId="0" applyFont="1" applyFill="1" applyBorder="1" applyAlignment="1">
      <alignment horizontal="center"/>
    </xf>
    <xf numFmtId="0" fontId="34" fillId="3" borderId="63" xfId="0" applyFont="1" applyFill="1" applyBorder="1" applyAlignment="1">
      <alignment horizontal="center"/>
    </xf>
    <xf numFmtId="0" fontId="278" fillId="3" borderId="62" xfId="2" applyFont="1" applyFill="1" applyBorder="1" applyAlignment="1">
      <alignment horizontal="center" vertical="center"/>
    </xf>
    <xf numFmtId="0" fontId="278" fillId="3" borderId="63" xfId="2" applyFont="1" applyFill="1" applyBorder="1" applyAlignment="1">
      <alignment horizontal="center" vertical="center"/>
    </xf>
    <xf numFmtId="0" fontId="256" fillId="0" borderId="0" xfId="0" applyFont="1" applyAlignment="1">
      <alignment horizontal="left" vertical="center"/>
    </xf>
    <xf numFmtId="0" fontId="256" fillId="0" borderId="0" xfId="0" applyFont="1" applyAlignment="1">
      <alignment horizontal="left" vertical="center" wrapText="1"/>
    </xf>
    <xf numFmtId="0" fontId="256" fillId="0" borderId="64" xfId="0" applyFont="1" applyBorder="1" applyAlignment="1">
      <alignment horizontal="left" vertical="center" wrapText="1"/>
    </xf>
    <xf numFmtId="0" fontId="278" fillId="3" borderId="65" xfId="0" applyFont="1" applyFill="1" applyBorder="1" applyAlignment="1">
      <alignment horizontal="left" vertical="center" wrapText="1"/>
    </xf>
    <xf numFmtId="0" fontId="278" fillId="3" borderId="1" xfId="0" applyFont="1" applyFill="1" applyBorder="1" applyAlignment="1">
      <alignment horizontal="left" vertical="center" wrapText="1"/>
    </xf>
    <xf numFmtId="0" fontId="278" fillId="3" borderId="62" xfId="0" applyFont="1" applyFill="1" applyBorder="1" applyAlignment="1">
      <alignment horizontal="center" vertical="center"/>
    </xf>
    <xf numFmtId="0" fontId="278" fillId="3" borderId="70" xfId="0" applyFont="1" applyFill="1" applyBorder="1" applyAlignment="1">
      <alignment horizontal="center" vertical="center"/>
    </xf>
    <xf numFmtId="0" fontId="278" fillId="3" borderId="63" xfId="0" applyFont="1" applyFill="1" applyBorder="1" applyAlignment="1">
      <alignment horizontal="center" vertical="center"/>
    </xf>
    <xf numFmtId="0" fontId="34" fillId="3" borderId="62" xfId="0" applyFont="1" applyFill="1" applyBorder="1" applyAlignment="1">
      <alignment horizontal="center" vertical="center"/>
    </xf>
    <xf numFmtId="0" fontId="34" fillId="3" borderId="64" xfId="0" applyFont="1" applyFill="1" applyBorder="1" applyAlignment="1">
      <alignment horizontal="center" vertical="center"/>
    </xf>
    <xf numFmtId="0" fontId="34" fillId="3" borderId="63" xfId="0" applyFont="1" applyFill="1" applyBorder="1" applyAlignment="1">
      <alignment horizontal="center" vertical="center"/>
    </xf>
    <xf numFmtId="0" fontId="34" fillId="3" borderId="65"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4" fillId="3" borderId="62" xfId="0" applyFont="1" applyFill="1" applyBorder="1" applyAlignment="1">
      <alignment horizontal="center" vertical="top"/>
    </xf>
    <xf numFmtId="0" fontId="34" fillId="3" borderId="64" xfId="0" applyFont="1" applyFill="1" applyBorder="1" applyAlignment="1">
      <alignment horizontal="center" vertical="top"/>
    </xf>
    <xf numFmtId="0" fontId="34" fillId="3" borderId="63" xfId="0" applyFont="1" applyFill="1" applyBorder="1" applyAlignment="1">
      <alignment horizontal="center" vertical="top"/>
    </xf>
    <xf numFmtId="0" fontId="223" fillId="3" borderId="65" xfId="0" applyFont="1" applyFill="1" applyBorder="1" applyAlignment="1">
      <alignment horizontal="left" vertical="center" wrapText="1"/>
    </xf>
    <xf numFmtId="0" fontId="223" fillId="3" borderId="1" xfId="0" applyFont="1" applyFill="1" applyBorder="1" applyAlignment="1">
      <alignment horizontal="left" vertical="center" wrapText="1"/>
    </xf>
    <xf numFmtId="0" fontId="239" fillId="0" borderId="0" xfId="13" quotePrefix="1" applyFont="1" applyAlignment="1">
      <alignment horizontal="left" vertical="center" wrapText="1"/>
    </xf>
    <xf numFmtId="0" fontId="14" fillId="0" borderId="0" xfId="0" applyFont="1" applyAlignment="1">
      <alignment horizontal="left" vertical="top" wrapText="1"/>
    </xf>
    <xf numFmtId="0" fontId="239" fillId="0" borderId="0" xfId="13" applyFont="1" applyAlignment="1">
      <alignment horizontal="left" vertical="center" wrapText="1"/>
    </xf>
    <xf numFmtId="0" fontId="35" fillId="0" borderId="0" xfId="13" quotePrefix="1" applyFont="1" applyAlignment="1">
      <alignment horizontal="left" vertical="center" wrapText="1"/>
    </xf>
    <xf numFmtId="0" fontId="35" fillId="0" borderId="0" xfId="13" applyFont="1" applyAlignment="1">
      <alignment horizontal="left" vertical="center" wrapText="1"/>
    </xf>
    <xf numFmtId="0" fontId="254" fillId="0" borderId="0" xfId="0" applyFont="1" applyAlignment="1">
      <alignment horizontal="left" wrapText="1"/>
    </xf>
    <xf numFmtId="0" fontId="239" fillId="0" borderId="0" xfId="0" applyFont="1" applyAlignment="1">
      <alignment horizontal="left" vertical="center" wrapText="1"/>
    </xf>
    <xf numFmtId="0" fontId="14" fillId="0" borderId="0" xfId="0" applyFont="1" applyAlignment="1">
      <alignment horizontal="left" vertical="center" wrapText="1"/>
    </xf>
    <xf numFmtId="0" fontId="19" fillId="0" borderId="0" xfId="38" quotePrefix="1" applyFont="1" applyAlignment="1">
      <alignment horizontal="left" vertical="center" wrapText="1"/>
    </xf>
    <xf numFmtId="0" fontId="19" fillId="0" borderId="0" xfId="38" applyFont="1" applyAlignment="1">
      <alignment horizontal="left" vertical="center" wrapText="1"/>
    </xf>
    <xf numFmtId="0" fontId="34" fillId="3" borderId="65" xfId="0" applyFont="1" applyFill="1" applyBorder="1" applyAlignment="1">
      <alignment horizontal="center" vertical="center"/>
    </xf>
    <xf numFmtId="0" fontId="34" fillId="3" borderId="1" xfId="0" applyFont="1" applyFill="1" applyBorder="1" applyAlignment="1">
      <alignment horizontal="center" vertical="center"/>
    </xf>
    <xf numFmtId="0" fontId="239" fillId="0" borderId="0" xfId="38" quotePrefix="1" applyFont="1" applyAlignment="1">
      <alignment horizontal="left" vertical="center" wrapText="1"/>
    </xf>
    <xf numFmtId="0" fontId="239" fillId="0" borderId="0" xfId="38" applyFont="1" applyAlignment="1">
      <alignment horizontal="left" vertical="center" wrapText="1"/>
    </xf>
    <xf numFmtId="0" fontId="34" fillId="4" borderId="65" xfId="39" applyFont="1" applyFill="1" applyBorder="1" applyAlignment="1">
      <alignment horizontal="left" vertical="center" wrapText="1"/>
    </xf>
    <xf numFmtId="0" fontId="34" fillId="4" borderId="3" xfId="39" applyFont="1" applyFill="1" applyBorder="1" applyAlignment="1">
      <alignment horizontal="left" vertical="center"/>
    </xf>
    <xf numFmtId="0" fontId="34" fillId="4" borderId="1" xfId="39" applyFont="1" applyFill="1" applyBorder="1" applyAlignment="1">
      <alignment horizontal="left" vertical="center"/>
    </xf>
    <xf numFmtId="0" fontId="34" fillId="4" borderId="62" xfId="39" applyFont="1" applyFill="1" applyBorder="1" applyAlignment="1">
      <alignment horizontal="center" vertical="center" wrapText="1"/>
    </xf>
    <xf numFmtId="0" fontId="34" fillId="4" borderId="64" xfId="39" applyFont="1" applyFill="1" applyBorder="1" applyAlignment="1">
      <alignment horizontal="center" vertical="center" wrapText="1"/>
    </xf>
    <xf numFmtId="0" fontId="34" fillId="4" borderId="63" xfId="39" applyFont="1" applyFill="1" applyBorder="1" applyAlignment="1">
      <alignment horizontal="center" vertical="center" wrapText="1"/>
    </xf>
    <xf numFmtId="0" fontId="34" fillId="4" borderId="4" xfId="39" applyFont="1" applyFill="1" applyBorder="1" applyAlignment="1">
      <alignment horizontal="center" vertical="center" wrapText="1"/>
    </xf>
    <xf numFmtId="0" fontId="34" fillId="4" borderId="0" xfId="39" applyFont="1" applyFill="1" applyAlignment="1">
      <alignment horizontal="center" vertical="center" wrapText="1"/>
    </xf>
    <xf numFmtId="0" fontId="34" fillId="4" borderId="5" xfId="39" applyFont="1" applyFill="1" applyBorder="1" applyAlignment="1">
      <alignment horizontal="center" vertical="center" wrapText="1"/>
    </xf>
    <xf numFmtId="0" fontId="275" fillId="4" borderId="62" xfId="39" applyFont="1" applyFill="1" applyBorder="1" applyAlignment="1">
      <alignment horizontal="center" vertical="center" wrapText="1"/>
    </xf>
    <xf numFmtId="0" fontId="275" fillId="4" borderId="63" xfId="39" applyFont="1" applyFill="1" applyBorder="1" applyAlignment="1">
      <alignment horizontal="center" vertical="center" wrapText="1"/>
    </xf>
    <xf numFmtId="0" fontId="275" fillId="4" borderId="4" xfId="39" applyFont="1" applyFill="1" applyBorder="1" applyAlignment="1">
      <alignment horizontal="center" vertical="center" wrapText="1"/>
    </xf>
    <xf numFmtId="0" fontId="275" fillId="4" borderId="5" xfId="39" applyFont="1" applyFill="1" applyBorder="1" applyAlignment="1">
      <alignment horizontal="center" vertical="center" wrapText="1"/>
    </xf>
    <xf numFmtId="0" fontId="223" fillId="3" borderId="62" xfId="26" applyFont="1" applyFill="1" applyBorder="1" applyAlignment="1">
      <alignment horizontal="center" vertical="center"/>
    </xf>
    <xf numFmtId="0" fontId="223" fillId="3" borderId="64" xfId="26" applyFont="1" applyFill="1" applyBorder="1" applyAlignment="1">
      <alignment horizontal="center" vertical="center"/>
    </xf>
    <xf numFmtId="0" fontId="223" fillId="3" borderId="63" xfId="26" applyFont="1" applyFill="1" applyBorder="1" applyAlignment="1">
      <alignment horizontal="center" vertical="center"/>
    </xf>
    <xf numFmtId="0" fontId="223" fillId="3" borderId="70" xfId="26" applyFont="1" applyFill="1" applyBorder="1" applyAlignment="1">
      <alignment horizontal="center" vertical="center"/>
    </xf>
    <xf numFmtId="0" fontId="34" fillId="3" borderId="62" xfId="44" applyFont="1" applyFill="1" applyBorder="1" applyAlignment="1">
      <alignment horizontal="center" vertical="center" wrapText="1"/>
    </xf>
    <xf numFmtId="0" fontId="34" fillId="3" borderId="63" xfId="44" applyFont="1" applyFill="1" applyBorder="1" applyAlignment="1">
      <alignment horizontal="center" vertical="center"/>
    </xf>
    <xf numFmtId="0" fontId="34" fillId="3" borderId="62" xfId="44" applyFont="1" applyFill="1" applyBorder="1" applyAlignment="1">
      <alignment horizontal="center" vertical="center"/>
    </xf>
    <xf numFmtId="0" fontId="34" fillId="3" borderId="64" xfId="44" applyFont="1" applyFill="1" applyBorder="1" applyAlignment="1">
      <alignment horizontal="center" vertical="center"/>
    </xf>
    <xf numFmtId="0" fontId="36" fillId="2" borderId="8" xfId="0" applyFont="1" applyFill="1" applyBorder="1" applyAlignment="1">
      <alignment horizontal="left" vertical="center"/>
    </xf>
    <xf numFmtId="0" fontId="36" fillId="2" borderId="7" xfId="0" applyFont="1" applyFill="1" applyBorder="1" applyAlignment="1">
      <alignment horizontal="left" vertical="center"/>
    </xf>
    <xf numFmtId="0" fontId="36" fillId="2" borderId="9" xfId="0" applyFont="1" applyFill="1" applyBorder="1" applyAlignment="1">
      <alignment horizontal="left" vertical="center"/>
    </xf>
    <xf numFmtId="0" fontId="34" fillId="3" borderId="64" xfId="0" applyFont="1" applyFill="1" applyBorder="1" applyAlignment="1">
      <alignment horizontal="center"/>
    </xf>
    <xf numFmtId="1" fontId="34" fillId="3" borderId="0" xfId="14" applyNumberFormat="1" applyFont="1" applyFill="1" applyBorder="1" applyAlignment="1">
      <alignment horizontal="center"/>
    </xf>
    <xf numFmtId="1" fontId="34" fillId="3" borderId="60" xfId="14" applyNumberFormat="1" applyFont="1" applyFill="1" applyBorder="1" applyAlignment="1">
      <alignment horizontal="center"/>
    </xf>
    <xf numFmtId="1" fontId="34" fillId="3" borderId="62" xfId="0" quotePrefix="1" applyNumberFormat="1" applyFont="1" applyFill="1" applyBorder="1" applyAlignment="1">
      <alignment horizontal="center" vertical="center"/>
    </xf>
    <xf numFmtId="1" fontId="34" fillId="3" borderId="70" xfId="0" applyNumberFormat="1" applyFont="1" applyFill="1" applyBorder="1" applyAlignment="1">
      <alignment horizontal="center" vertical="center"/>
    </xf>
    <xf numFmtId="1" fontId="34" fillId="3" borderId="63" xfId="0" applyNumberFormat="1" applyFont="1" applyFill="1" applyBorder="1" applyAlignment="1">
      <alignment horizontal="center" vertical="center"/>
    </xf>
    <xf numFmtId="0" fontId="34" fillId="3" borderId="62" xfId="0" quotePrefix="1" applyFont="1" applyFill="1" applyBorder="1" applyAlignment="1">
      <alignment horizontal="center" vertical="center"/>
    </xf>
    <xf numFmtId="1" fontId="34" fillId="3" borderId="62" xfId="0" applyNumberFormat="1" applyFont="1" applyFill="1" applyBorder="1" applyAlignment="1">
      <alignment horizontal="center" vertical="center"/>
    </xf>
    <xf numFmtId="1" fontId="34" fillId="3" borderId="64" xfId="0" applyNumberFormat="1" applyFont="1" applyFill="1" applyBorder="1" applyAlignment="1">
      <alignment horizontal="center" vertical="center"/>
    </xf>
    <xf numFmtId="0" fontId="34" fillId="3" borderId="65" xfId="0" applyFont="1" applyFill="1" applyBorder="1" applyAlignment="1">
      <alignment horizontal="left" vertical="center"/>
    </xf>
    <xf numFmtId="0" fontId="34" fillId="3" borderId="3" xfId="0" quotePrefix="1" applyFont="1" applyFill="1" applyBorder="1" applyAlignment="1">
      <alignment horizontal="left" vertical="center"/>
    </xf>
    <xf numFmtId="0" fontId="34" fillId="3" borderId="65" xfId="0" applyFont="1" applyFill="1" applyBorder="1" applyAlignment="1">
      <alignment horizontal="center" vertical="top"/>
    </xf>
    <xf numFmtId="0" fontId="223" fillId="3" borderId="62" xfId="26" quotePrefix="1" applyFont="1" applyFill="1" applyBorder="1" applyAlignment="1">
      <alignment horizontal="center" vertical="center"/>
    </xf>
    <xf numFmtId="0" fontId="35" fillId="0" borderId="0" xfId="28" quotePrefix="1" applyFont="1" applyAlignment="1">
      <alignment horizontal="left" vertical="center" wrapText="1"/>
    </xf>
    <xf numFmtId="0" fontId="239" fillId="0" borderId="64" xfId="28" applyFont="1" applyBorder="1" applyAlignment="1">
      <alignment horizontal="left" vertical="center" wrapText="1"/>
    </xf>
    <xf numFmtId="0" fontId="239" fillId="0" borderId="64" xfId="28" quotePrefix="1" applyFont="1" applyBorder="1" applyAlignment="1">
      <alignment horizontal="left" vertical="center" wrapText="1"/>
    </xf>
    <xf numFmtId="0" fontId="34" fillId="3" borderId="62" xfId="2" applyFont="1" applyFill="1" applyBorder="1" applyAlignment="1">
      <alignment horizontal="center" vertical="top"/>
    </xf>
    <xf numFmtId="0" fontId="34" fillId="3" borderId="63" xfId="2" applyFont="1" applyFill="1" applyBorder="1" applyAlignment="1">
      <alignment horizontal="center" vertical="top"/>
    </xf>
    <xf numFmtId="0" fontId="227" fillId="0" borderId="70" xfId="0" applyFont="1" applyBorder="1" applyAlignment="1">
      <alignment horizontal="left" wrapText="1"/>
    </xf>
    <xf numFmtId="0" fontId="34" fillId="3" borderId="70" xfId="0" applyFont="1" applyFill="1" applyBorder="1" applyAlignment="1">
      <alignment horizontal="center" vertical="top"/>
    </xf>
    <xf numFmtId="0" fontId="35" fillId="0" borderId="70" xfId="0" applyFont="1" applyBorder="1" applyAlignment="1">
      <alignment horizontal="left" vertical="center" wrapText="1"/>
    </xf>
    <xf numFmtId="0" fontId="227" fillId="0" borderId="64" xfId="0" applyFont="1" applyBorder="1" applyAlignment="1">
      <alignment horizontal="left" wrapText="1"/>
    </xf>
    <xf numFmtId="0" fontId="227" fillId="0" borderId="0" xfId="0" applyFont="1" applyAlignment="1">
      <alignment horizontal="left" wrapText="1"/>
    </xf>
    <xf numFmtId="0" fontId="37" fillId="0" borderId="64" xfId="0" quotePrefix="1" applyFont="1" applyBorder="1" applyAlignment="1">
      <alignment horizontal="left" wrapText="1"/>
    </xf>
    <xf numFmtId="0" fontId="37" fillId="0" borderId="64" xfId="0" applyFont="1" applyBorder="1" applyAlignment="1">
      <alignment horizontal="left" wrapText="1"/>
    </xf>
    <xf numFmtId="0" fontId="34" fillId="3" borderId="62" xfId="13" applyFont="1" applyFill="1" applyBorder="1" applyAlignment="1">
      <alignment horizontal="center" vertical="top" wrapText="1"/>
    </xf>
    <xf numFmtId="0" fontId="34" fillId="3" borderId="63" xfId="13" applyFont="1" applyFill="1" applyBorder="1" applyAlignment="1">
      <alignment horizontal="center" vertical="top" wrapText="1"/>
    </xf>
    <xf numFmtId="0" fontId="35" fillId="0" borderId="3" xfId="0" applyFont="1" applyBorder="1" applyAlignment="1">
      <alignment horizontal="center" vertical="center"/>
    </xf>
    <xf numFmtId="0" fontId="35" fillId="0" borderId="1" xfId="0" applyFont="1" applyBorder="1" applyAlignment="1">
      <alignment horizontal="center" vertical="center"/>
    </xf>
    <xf numFmtId="0" fontId="35" fillId="0" borderId="65" xfId="0" applyFont="1" applyBorder="1" applyAlignment="1">
      <alignment horizontal="center" vertical="center"/>
    </xf>
    <xf numFmtId="0" fontId="34" fillId="3" borderId="62" xfId="13" applyFont="1" applyFill="1" applyBorder="1" applyAlignment="1">
      <alignment horizontal="left" vertical="top" wrapText="1"/>
    </xf>
    <xf numFmtId="0" fontId="34" fillId="3" borderId="63" xfId="13" applyFont="1" applyFill="1" applyBorder="1" applyAlignment="1">
      <alignment horizontal="left" vertical="top" wrapText="1"/>
    </xf>
    <xf numFmtId="0" fontId="34" fillId="3" borderId="64" xfId="13" applyFont="1" applyFill="1" applyBorder="1" applyAlignment="1">
      <alignment horizontal="center" vertical="top" wrapText="1"/>
    </xf>
    <xf numFmtId="0" fontId="34" fillId="3" borderId="64" xfId="53493" applyFont="1" applyFill="1" applyBorder="1" applyAlignment="1">
      <alignment horizontal="center" vertical="top"/>
    </xf>
    <xf numFmtId="0" fontId="34" fillId="3" borderId="63" xfId="53493" applyFont="1" applyFill="1" applyBorder="1" applyAlignment="1">
      <alignment horizontal="center" vertical="top"/>
    </xf>
    <xf numFmtId="0" fontId="34" fillId="3" borderId="62" xfId="20" applyFont="1" applyFill="1" applyBorder="1" applyAlignment="1">
      <alignment horizontal="center" vertical="top"/>
    </xf>
    <xf numFmtId="0" fontId="34" fillId="3" borderId="63" xfId="20" applyFont="1" applyFill="1" applyBorder="1" applyAlignment="1">
      <alignment horizontal="center" vertical="top"/>
    </xf>
    <xf numFmtId="0" fontId="35" fillId="5" borderId="0" xfId="28" quotePrefix="1" applyFont="1" applyFill="1" applyAlignment="1">
      <alignment horizontal="left" vertical="center" wrapText="1"/>
    </xf>
    <xf numFmtId="0" fontId="35" fillId="5" borderId="0" xfId="28" applyFont="1" applyFill="1" applyAlignment="1">
      <alignment horizontal="left" vertical="center" wrapText="1"/>
    </xf>
    <xf numFmtId="0" fontId="34" fillId="3" borderId="62" xfId="53493" applyFont="1" applyFill="1" applyBorder="1" applyAlignment="1">
      <alignment horizontal="center" vertical="top"/>
    </xf>
    <xf numFmtId="0" fontId="266" fillId="0" borderId="0" xfId="0" applyFont="1" applyAlignment="1">
      <alignment horizontal="left" wrapText="1"/>
    </xf>
    <xf numFmtId="0" fontId="251" fillId="3" borderId="62" xfId="0" applyFont="1" applyFill="1" applyBorder="1" applyAlignment="1">
      <alignment horizontal="center" vertical="center" wrapText="1"/>
    </xf>
    <xf numFmtId="0" fontId="251" fillId="3" borderId="64" xfId="0" applyFont="1" applyFill="1" applyBorder="1" applyAlignment="1">
      <alignment horizontal="center" vertical="center" wrapText="1"/>
    </xf>
    <xf numFmtId="0" fontId="251" fillId="3" borderId="63" xfId="0" applyFont="1" applyFill="1" applyBorder="1" applyAlignment="1">
      <alignment horizontal="center" vertical="center" wrapText="1"/>
    </xf>
    <xf numFmtId="0" fontId="244" fillId="0" borderId="64" xfId="0" applyFont="1" applyBorder="1" applyAlignment="1">
      <alignment horizontal="left" vertical="center" wrapText="1"/>
    </xf>
    <xf numFmtId="0" fontId="244" fillId="0" borderId="0" xfId="0" applyFont="1" applyAlignment="1">
      <alignment horizontal="left" vertical="center" wrapText="1"/>
    </xf>
    <xf numFmtId="0" fontId="239" fillId="5" borderId="0" xfId="28" quotePrefix="1" applyFont="1" applyFill="1" applyAlignment="1">
      <alignment horizontal="left" vertical="center" wrapText="1"/>
    </xf>
    <xf numFmtId="0" fontId="239" fillId="5" borderId="0" xfId="0" quotePrefix="1" applyFont="1" applyFill="1" applyAlignment="1">
      <alignment horizontal="left" vertical="center" wrapText="1"/>
    </xf>
    <xf numFmtId="0" fontId="227" fillId="0" borderId="0" xfId="0" applyFont="1" applyAlignment="1">
      <alignment horizontal="left" vertical="center" wrapText="1"/>
    </xf>
    <xf numFmtId="0" fontId="217" fillId="0" borderId="0" xfId="0" applyFont="1" applyAlignment="1">
      <alignment horizontal="center"/>
    </xf>
    <xf numFmtId="0" fontId="35" fillId="0" borderId="0" xfId="0" applyFont="1" applyAlignment="1">
      <alignment horizontal="left" vertical="center" wrapText="1"/>
    </xf>
    <xf numFmtId="0" fontId="239" fillId="5" borderId="0" xfId="0" applyFont="1" applyFill="1" applyAlignment="1">
      <alignment horizontal="left" vertical="center" wrapText="1"/>
    </xf>
    <xf numFmtId="17" fontId="34" fillId="3" borderId="62" xfId="47697" applyNumberFormat="1" applyFont="1" applyFill="1" applyBorder="1" applyAlignment="1">
      <alignment horizontal="center" vertical="center" wrapText="1"/>
    </xf>
    <xf numFmtId="17" fontId="34" fillId="3" borderId="63" xfId="47697" applyNumberFormat="1" applyFont="1" applyFill="1" applyBorder="1" applyAlignment="1">
      <alignment horizontal="center" vertical="center" wrapText="1"/>
    </xf>
    <xf numFmtId="0" fontId="2" fillId="0" borderId="0" xfId="0" applyFont="1" applyAlignment="1">
      <alignment horizontal="center"/>
    </xf>
    <xf numFmtId="0" fontId="34" fillId="3" borderId="62" xfId="47697" applyFont="1" applyFill="1" applyBorder="1" applyAlignment="1">
      <alignment horizontal="center" vertical="center"/>
    </xf>
    <xf numFmtId="0" fontId="34" fillId="3" borderId="63" xfId="47697" applyFont="1" applyFill="1" applyBorder="1" applyAlignment="1">
      <alignment horizontal="center" vertical="center"/>
    </xf>
    <xf numFmtId="0" fontId="34" fillId="3" borderId="64" xfId="0" quotePrefix="1" applyFont="1" applyFill="1" applyBorder="1" applyAlignment="1">
      <alignment horizontal="center" vertical="top"/>
    </xf>
    <xf numFmtId="0" fontId="34" fillId="3" borderId="63" xfId="0" quotePrefix="1" applyFont="1" applyFill="1" applyBorder="1" applyAlignment="1">
      <alignment horizontal="center" vertical="top"/>
    </xf>
    <xf numFmtId="17" fontId="34" fillId="3" borderId="62" xfId="47697" applyNumberFormat="1" applyFont="1" applyFill="1" applyBorder="1" applyAlignment="1">
      <alignment horizontal="center" vertical="center"/>
    </xf>
    <xf numFmtId="17" fontId="34" fillId="3" borderId="63" xfId="47697" applyNumberFormat="1" applyFont="1" applyFill="1" applyBorder="1" applyAlignment="1">
      <alignment horizontal="center" vertical="center"/>
    </xf>
    <xf numFmtId="0" fontId="34" fillId="3" borderId="62" xfId="47697" applyFont="1" applyFill="1" applyBorder="1" applyAlignment="1">
      <alignment horizontal="center"/>
    </xf>
    <xf numFmtId="0" fontId="34" fillId="3" borderId="63" xfId="47697" applyFont="1" applyFill="1" applyBorder="1" applyAlignment="1">
      <alignment horizontal="center"/>
    </xf>
    <xf numFmtId="0" fontId="223" fillId="4" borderId="63" xfId="0" applyFont="1" applyFill="1" applyBorder="1" applyAlignment="1">
      <alignment horizontal="center" vertical="center" wrapText="1"/>
    </xf>
    <xf numFmtId="0" fontId="223" fillId="4" borderId="76" xfId="0" applyFont="1" applyFill="1" applyBorder="1" applyAlignment="1">
      <alignment horizontal="center" vertical="center" wrapText="1"/>
    </xf>
    <xf numFmtId="0" fontId="223" fillId="4" borderId="64" xfId="0" applyFont="1" applyFill="1" applyBorder="1" applyAlignment="1">
      <alignment horizontal="center" vertical="center" wrapText="1"/>
    </xf>
    <xf numFmtId="0" fontId="223" fillId="4" borderId="75" xfId="0" applyFont="1" applyFill="1" applyBorder="1" applyAlignment="1">
      <alignment horizontal="center" vertical="center" wrapText="1"/>
    </xf>
    <xf numFmtId="0" fontId="223" fillId="4" borderId="62" xfId="0" applyFont="1" applyFill="1" applyBorder="1" applyAlignment="1">
      <alignment horizontal="center" vertical="center" wrapText="1"/>
    </xf>
    <xf numFmtId="0" fontId="223" fillId="4" borderId="66" xfId="0" applyFont="1" applyFill="1" applyBorder="1" applyAlignment="1">
      <alignment horizontal="center" vertical="center" wrapText="1"/>
    </xf>
    <xf numFmtId="0" fontId="2" fillId="0" borderId="0" xfId="0" applyFont="1" applyAlignment="1">
      <alignment horizontal="center" wrapText="1"/>
    </xf>
    <xf numFmtId="0" fontId="34" fillId="4" borderId="62" xfId="39" applyFont="1" applyFill="1" applyBorder="1" applyAlignment="1">
      <alignment horizontal="center" vertical="center"/>
    </xf>
    <xf numFmtId="0" fontId="34" fillId="4" borderId="63" xfId="39" applyFont="1" applyFill="1" applyBorder="1" applyAlignment="1">
      <alignment horizontal="center" vertical="center"/>
    </xf>
    <xf numFmtId="0" fontId="34" fillId="4" borderId="4" xfId="39" applyFont="1" applyFill="1" applyBorder="1" applyAlignment="1">
      <alignment horizontal="center" vertical="center"/>
    </xf>
    <xf numFmtId="0" fontId="34" fillId="4" borderId="5" xfId="39" applyFont="1" applyFill="1" applyBorder="1" applyAlignment="1">
      <alignment horizontal="center" vertical="center"/>
    </xf>
    <xf numFmtId="0" fontId="34" fillId="4" borderId="62" xfId="0" applyFont="1" applyFill="1" applyBorder="1" applyAlignment="1">
      <alignment horizontal="center" vertical="top"/>
    </xf>
    <xf numFmtId="0" fontId="34" fillId="4" borderId="64" xfId="0" applyFont="1" applyFill="1" applyBorder="1" applyAlignment="1">
      <alignment horizontal="center" vertical="top"/>
    </xf>
    <xf numFmtId="0" fontId="34" fillId="4" borderId="63" xfId="0" applyFont="1" applyFill="1" applyBorder="1" applyAlignment="1">
      <alignment horizontal="center" vertical="top"/>
    </xf>
    <xf numFmtId="0" fontId="36"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36" fillId="5" borderId="4" xfId="0" applyFont="1" applyFill="1" applyBorder="1" applyAlignment="1">
      <alignment horizontal="center"/>
    </xf>
    <xf numFmtId="0" fontId="36" fillId="5" borderId="0" xfId="0" applyFont="1" applyFill="1" applyAlignment="1">
      <alignment horizontal="center"/>
    </xf>
    <xf numFmtId="0" fontId="36" fillId="5" borderId="5" xfId="0" applyFont="1" applyFill="1" applyBorder="1" applyAlignment="1">
      <alignment horizontal="center"/>
    </xf>
    <xf numFmtId="0" fontId="36" fillId="6" borderId="0" xfId="0" applyFont="1" applyFill="1" applyAlignment="1">
      <alignment horizontal="center"/>
    </xf>
    <xf numFmtId="0" fontId="35" fillId="0" borderId="0" xfId="13" applyFont="1" applyAlignment="1">
      <alignment horizontal="left"/>
    </xf>
    <xf numFmtId="0" fontId="34" fillId="3" borderId="62" xfId="28" applyFont="1" applyFill="1" applyBorder="1" applyAlignment="1">
      <alignment horizontal="center" vertical="center"/>
    </xf>
    <xf numFmtId="0" fontId="34" fillId="3" borderId="64" xfId="28" applyFont="1" applyFill="1" applyBorder="1" applyAlignment="1">
      <alignment horizontal="center" vertical="center"/>
    </xf>
    <xf numFmtId="0" fontId="34" fillId="3" borderId="63" xfId="28" applyFont="1" applyFill="1" applyBorder="1" applyAlignment="1">
      <alignment horizontal="center" vertical="center"/>
    </xf>
    <xf numFmtId="0" fontId="224" fillId="3" borderId="66" xfId="0" applyFont="1" applyFill="1" applyBorder="1" applyAlignment="1">
      <alignment horizontal="left" wrapText="1"/>
    </xf>
    <xf numFmtId="0" fontId="224" fillId="3" borderId="2" xfId="0" applyFont="1" applyFill="1" applyBorder="1" applyAlignment="1">
      <alignment horizontal="left" wrapText="1"/>
    </xf>
    <xf numFmtId="0" fontId="224" fillId="3" borderId="67" xfId="0" applyFont="1" applyFill="1" applyBorder="1" applyAlignment="1">
      <alignment horizontal="left" wrapText="1"/>
    </xf>
    <xf numFmtId="0" fontId="36" fillId="5" borderId="62" xfId="0" applyFont="1" applyFill="1" applyBorder="1" applyAlignment="1">
      <alignment horizontal="left"/>
    </xf>
    <xf numFmtId="0" fontId="36" fillId="5" borderId="64" xfId="0" applyFont="1" applyFill="1" applyBorder="1" applyAlignment="1">
      <alignment horizontal="left"/>
    </xf>
    <xf numFmtId="0" fontId="34" fillId="124" borderId="70" xfId="13" applyFont="1" applyFill="1" applyBorder="1" applyAlignment="1" applyProtection="1">
      <alignment horizontal="center" vertical="center"/>
      <protection locked="0"/>
    </xf>
    <xf numFmtId="0" fontId="36" fillId="0" borderId="4"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36" fillId="6" borderId="4" xfId="0" applyFont="1" applyFill="1" applyBorder="1" applyAlignment="1">
      <alignment horizontal="left" wrapText="1"/>
    </xf>
    <xf numFmtId="0" fontId="36" fillId="6" borderId="0" xfId="0" applyFont="1" applyFill="1" applyAlignment="1">
      <alignment horizontal="left" wrapText="1"/>
    </xf>
    <xf numFmtId="0" fontId="36" fillId="6" borderId="5" xfId="0" applyFont="1" applyFill="1" applyBorder="1" applyAlignment="1">
      <alignment horizontal="left" wrapText="1"/>
    </xf>
    <xf numFmtId="0" fontId="218" fillId="3" borderId="82" xfId="53515" applyFont="1" applyFill="1" applyBorder="1" applyAlignment="1" applyProtection="1">
      <alignment horizontal="center" vertical="center"/>
      <protection locked="0"/>
    </xf>
    <xf numFmtId="0" fontId="221" fillId="3" borderId="82" xfId="3" applyFont="1" applyFill="1" applyBorder="1" applyAlignment="1">
      <alignment horizontal="center" vertical="center"/>
    </xf>
    <xf numFmtId="0" fontId="221" fillId="3" borderId="83" xfId="3" applyFont="1" applyFill="1" applyBorder="1" applyAlignment="1">
      <alignment horizontal="center" vertical="center"/>
    </xf>
    <xf numFmtId="0" fontId="218" fillId="3" borderId="82" xfId="26" applyFont="1" applyFill="1" applyBorder="1" applyAlignment="1">
      <alignment horizontal="center" vertical="center"/>
    </xf>
    <xf numFmtId="0" fontId="218" fillId="3" borderId="83" xfId="26" applyFont="1" applyFill="1" applyBorder="1" applyAlignment="1">
      <alignment horizontal="center" vertical="center"/>
    </xf>
    <xf numFmtId="0" fontId="220" fillId="5" borderId="0" xfId="3" applyFont="1" applyFill="1" applyAlignment="1">
      <alignment horizontal="center"/>
    </xf>
    <xf numFmtId="0" fontId="221" fillId="3" borderId="62" xfId="3" applyFont="1" applyFill="1" applyBorder="1" applyAlignment="1">
      <alignment horizontal="center" vertical="center"/>
    </xf>
    <xf numFmtId="0" fontId="221" fillId="3" borderId="64" xfId="3" applyFont="1" applyFill="1" applyBorder="1" applyAlignment="1">
      <alignment horizontal="center" vertical="center"/>
    </xf>
    <xf numFmtId="0" fontId="221" fillId="3" borderId="63" xfId="3" applyFont="1" applyFill="1" applyBorder="1" applyAlignment="1">
      <alignment horizontal="center" vertical="center"/>
    </xf>
    <xf numFmtId="0" fontId="218" fillId="3" borderId="62" xfId="26" applyFont="1" applyFill="1" applyBorder="1" applyAlignment="1">
      <alignment horizontal="center" vertical="center"/>
    </xf>
    <xf numFmtId="0" fontId="218" fillId="3" borderId="63" xfId="26" applyFont="1" applyFill="1" applyBorder="1" applyAlignment="1">
      <alignment horizontal="center" vertical="center"/>
    </xf>
    <xf numFmtId="0" fontId="223" fillId="3" borderId="62" xfId="53515" applyFont="1" applyFill="1" applyBorder="1" applyAlignment="1">
      <alignment horizontal="center" vertical="center"/>
    </xf>
    <xf numFmtId="0" fontId="223" fillId="3" borderId="63" xfId="53515" applyFont="1" applyFill="1" applyBorder="1" applyAlignment="1">
      <alignment horizontal="center" vertical="center"/>
    </xf>
    <xf numFmtId="0" fontId="239" fillId="0" borderId="0" xfId="0" applyFont="1" applyAlignment="1">
      <alignment horizontal="left" vertical="top" wrapText="1"/>
    </xf>
    <xf numFmtId="0" fontId="217" fillId="0" borderId="0" xfId="0" applyFont="1" applyAlignment="1">
      <alignment horizontal="center" wrapText="1"/>
    </xf>
    <xf numFmtId="0" fontId="217" fillId="0" borderId="0" xfId="0" applyFont="1" applyAlignment="1">
      <alignment horizontal="center" vertical="center" wrapText="1"/>
    </xf>
    <xf numFmtId="0" fontId="217" fillId="0" borderId="0" xfId="0" applyFont="1" applyAlignment="1">
      <alignment horizontal="center" vertical="center"/>
    </xf>
    <xf numFmtId="0" fontId="237" fillId="0" borderId="0" xfId="1" applyFont="1" applyAlignment="1">
      <alignment horizontal="left" vertical="center"/>
    </xf>
    <xf numFmtId="0" fontId="34" fillId="3" borderId="62" xfId="41347" applyFont="1" applyFill="1" applyBorder="1" applyAlignment="1">
      <alignment horizontal="center" vertical="center"/>
    </xf>
    <xf numFmtId="0" fontId="34" fillId="3" borderId="64" xfId="41347" applyFont="1" applyFill="1" applyBorder="1" applyAlignment="1">
      <alignment horizontal="center" vertical="center"/>
    </xf>
    <xf numFmtId="0" fontId="34" fillId="3" borderId="63" xfId="41347" applyFont="1" applyFill="1" applyBorder="1" applyAlignment="1">
      <alignment horizontal="center" vertical="center"/>
    </xf>
    <xf numFmtId="0" fontId="223" fillId="3" borderId="70" xfId="53515" applyFont="1" applyFill="1" applyBorder="1" applyAlignment="1">
      <alignment horizontal="center" vertical="center"/>
    </xf>
    <xf numFmtId="0" fontId="35" fillId="2" borderId="0" xfId="0" applyFont="1" applyFill="1" applyAlignment="1">
      <alignment horizontal="left"/>
    </xf>
    <xf numFmtId="0" fontId="36" fillId="2" borderId="4" xfId="0" applyFont="1" applyFill="1" applyBorder="1"/>
    <xf numFmtId="0" fontId="36" fillId="2" borderId="0" xfId="0" applyFont="1" applyFill="1"/>
    <xf numFmtId="0" fontId="34" fillId="3" borderId="66" xfId="0" applyFont="1" applyFill="1" applyBorder="1" applyAlignment="1">
      <alignment horizontal="left"/>
    </xf>
    <xf numFmtId="0" fontId="34" fillId="3" borderId="2" xfId="0" applyFont="1" applyFill="1" applyBorder="1" applyAlignment="1">
      <alignment horizontal="left"/>
    </xf>
    <xf numFmtId="0" fontId="34" fillId="3" borderId="67" xfId="0" applyFont="1" applyFill="1" applyBorder="1" applyAlignment="1">
      <alignment horizontal="left"/>
    </xf>
    <xf numFmtId="0" fontId="35" fillId="2" borderId="4" xfId="0" applyFont="1" applyFill="1" applyBorder="1"/>
    <xf numFmtId="0" fontId="35" fillId="2" borderId="0" xfId="0" applyFont="1" applyFill="1"/>
    <xf numFmtId="0" fontId="36" fillId="2" borderId="4" xfId="0" applyFont="1" applyFill="1" applyBorder="1" applyAlignment="1">
      <alignment horizontal="left"/>
    </xf>
    <xf numFmtId="0" fontId="36" fillId="2" borderId="0" xfId="0" applyFont="1" applyFill="1" applyAlignment="1">
      <alignment horizontal="left"/>
    </xf>
    <xf numFmtId="0" fontId="36" fillId="2" borderId="62" xfId="0" applyFont="1" applyFill="1" applyBorder="1" applyAlignment="1">
      <alignment horizontal="left"/>
    </xf>
    <xf numFmtId="0" fontId="36" fillId="2" borderId="64" xfId="0" applyFont="1" applyFill="1" applyBorder="1" applyAlignment="1">
      <alignment horizontal="left"/>
    </xf>
    <xf numFmtId="0" fontId="35" fillId="0" borderId="0" xfId="0" applyFont="1" applyAlignment="1">
      <alignment horizontal="left" vertical="top" wrapText="1"/>
    </xf>
    <xf numFmtId="0" fontId="36" fillId="0" borderId="4" xfId="0" applyFont="1" applyBorder="1"/>
    <xf numFmtId="0" fontId="36" fillId="0" borderId="0" xfId="0" applyFont="1"/>
    <xf numFmtId="0" fontId="36" fillId="2" borderId="4" xfId="0" applyFont="1" applyFill="1" applyBorder="1" applyAlignment="1">
      <alignment horizontal="center"/>
    </xf>
    <xf numFmtId="0" fontId="36" fillId="2" borderId="0" xfId="0" applyFont="1" applyFill="1" applyAlignment="1">
      <alignment horizontal="center"/>
    </xf>
    <xf numFmtId="0" fontId="35" fillId="0" borderId="0" xfId="0" applyFont="1"/>
    <xf numFmtId="0" fontId="35" fillId="0" borderId="4" xfId="0" applyFont="1" applyBorder="1" applyAlignment="1">
      <alignment horizontal="left"/>
    </xf>
    <xf numFmtId="0" fontId="35" fillId="0" borderId="0" xfId="0" applyFont="1" applyAlignment="1">
      <alignment horizontal="left"/>
    </xf>
    <xf numFmtId="0" fontId="35" fillId="0" borderId="4" xfId="0" applyFont="1" applyBorder="1"/>
    <xf numFmtId="0" fontId="239" fillId="0" borderId="0" xfId="0" quotePrefix="1" applyFont="1" applyAlignment="1">
      <alignment horizontal="left" vertical="top" wrapText="1"/>
    </xf>
    <xf numFmtId="0" fontId="35" fillId="2" borderId="64" xfId="0" applyFont="1" applyFill="1" applyBorder="1"/>
    <xf numFmtId="0" fontId="35" fillId="2" borderId="66" xfId="0" applyFont="1" applyFill="1" applyBorder="1"/>
    <xf numFmtId="0" fontId="35" fillId="2" borderId="2" xfId="0" applyFont="1" applyFill="1" applyBorder="1"/>
    <xf numFmtId="0" fontId="36" fillId="0" borderId="0" xfId="0" applyFont="1" applyAlignment="1">
      <alignment horizontal="center" wrapText="1"/>
    </xf>
    <xf numFmtId="0" fontId="36" fillId="6" borderId="0" xfId="31" applyFont="1" applyFill="1" applyAlignment="1">
      <alignment horizontal="center" wrapText="1"/>
    </xf>
    <xf numFmtId="0" fontId="36" fillId="6" borderId="0" xfId="31" applyFont="1" applyFill="1" applyAlignment="1">
      <alignment horizontal="center"/>
    </xf>
    <xf numFmtId="0" fontId="34" fillId="3" borderId="62" xfId="32" applyFont="1" applyFill="1" applyBorder="1" applyAlignment="1">
      <alignment horizontal="center"/>
    </xf>
    <xf numFmtId="0" fontId="34" fillId="3" borderId="64" xfId="32" applyFont="1" applyFill="1" applyBorder="1" applyAlignment="1">
      <alignment horizontal="center"/>
    </xf>
    <xf numFmtId="0" fontId="34" fillId="3" borderId="63" xfId="32" applyFont="1" applyFill="1" applyBorder="1" applyAlignment="1">
      <alignment horizontal="center"/>
    </xf>
    <xf numFmtId="0" fontId="237" fillId="0" borderId="0" xfId="1" applyFont="1" applyFill="1" applyAlignment="1">
      <alignment horizontal="left"/>
    </xf>
    <xf numFmtId="0" fontId="34" fillId="4" borderId="62" xfId="0" applyFont="1" applyFill="1" applyBorder="1" applyAlignment="1">
      <alignment horizontal="center"/>
    </xf>
    <xf numFmtId="0" fontId="34" fillId="4" borderId="63" xfId="0" applyFont="1" applyFill="1" applyBorder="1" applyAlignment="1">
      <alignment horizontal="center"/>
    </xf>
    <xf numFmtId="0" fontId="223" fillId="3" borderId="62" xfId="53515" applyFont="1" applyFill="1" applyBorder="1" applyAlignment="1" applyProtection="1">
      <alignment horizontal="center" vertical="center"/>
      <protection locked="0"/>
    </xf>
    <xf numFmtId="0" fontId="223" fillId="3" borderId="63" xfId="53515" applyFont="1" applyFill="1" applyBorder="1" applyAlignment="1" applyProtection="1">
      <alignment horizontal="center" vertical="center"/>
      <protection locked="0"/>
    </xf>
    <xf numFmtId="0" fontId="34" fillId="4" borderId="64" xfId="0" applyFont="1" applyFill="1" applyBorder="1" applyAlignment="1">
      <alignment horizontal="center" vertical="center"/>
    </xf>
    <xf numFmtId="0" fontId="34" fillId="4" borderId="63" xfId="0" applyFont="1" applyFill="1" applyBorder="1" applyAlignment="1">
      <alignment horizontal="center" vertical="center"/>
    </xf>
    <xf numFmtId="0" fontId="34" fillId="4" borderId="62" xfId="0" applyFont="1" applyFill="1" applyBorder="1" applyAlignment="1">
      <alignment horizontal="center" vertical="center"/>
    </xf>
    <xf numFmtId="0" fontId="34" fillId="3" borderId="62" xfId="0" applyFont="1" applyFill="1" applyBorder="1" applyAlignment="1" applyProtection="1">
      <alignment horizontal="center" vertical="center"/>
      <protection locked="0"/>
    </xf>
    <xf numFmtId="0" fontId="34" fillId="3" borderId="63" xfId="0" applyFont="1" applyFill="1" applyBorder="1" applyAlignment="1" applyProtection="1">
      <alignment horizontal="center" vertical="center"/>
      <protection locked="0"/>
    </xf>
    <xf numFmtId="0" fontId="34" fillId="4" borderId="65" xfId="0" applyFont="1" applyFill="1" applyBorder="1" applyAlignment="1">
      <alignment horizontal="center" vertical="top"/>
    </xf>
    <xf numFmtId="0" fontId="34" fillId="3" borderId="62" xfId="53495" applyFont="1" applyFill="1" applyBorder="1" applyAlignment="1">
      <alignment horizontal="center" vertical="top" wrapText="1"/>
    </xf>
    <xf numFmtId="0" fontId="34" fillId="3" borderId="63" xfId="53495" applyFont="1" applyFill="1" applyBorder="1" applyAlignment="1">
      <alignment horizontal="center" vertical="top" wrapText="1"/>
    </xf>
    <xf numFmtId="0" fontId="34" fillId="3" borderId="64" xfId="53493" applyFont="1" applyFill="1" applyBorder="1" applyAlignment="1">
      <alignment horizontal="center" vertical="center"/>
    </xf>
    <xf numFmtId="0" fontId="34" fillId="3" borderId="70" xfId="53493" applyFont="1" applyFill="1" applyBorder="1" applyAlignment="1">
      <alignment horizontal="center" vertical="center"/>
    </xf>
    <xf numFmtId="0" fontId="2" fillId="0" borderId="64" xfId="0" applyFont="1" applyBorder="1" applyAlignment="1">
      <alignment horizontal="center"/>
    </xf>
    <xf numFmtId="0" fontId="238" fillId="0" borderId="0" xfId="1" applyFont="1" applyFill="1" applyBorder="1" applyAlignment="1">
      <alignment horizontal="left"/>
    </xf>
    <xf numFmtId="0" fontId="27" fillId="0" borderId="0" xfId="2" applyFont="1" applyAlignment="1">
      <alignment horizontal="center"/>
    </xf>
    <xf numFmtId="0" fontId="34" fillId="3" borderId="64" xfId="2" applyFont="1" applyFill="1" applyBorder="1" applyAlignment="1">
      <alignment horizontal="center" vertical="top"/>
    </xf>
    <xf numFmtId="0" fontId="34" fillId="3" borderId="62" xfId="2" applyFont="1" applyFill="1" applyBorder="1" applyAlignment="1">
      <alignment horizontal="center" vertical="top" wrapText="1"/>
    </xf>
    <xf numFmtId="0" fontId="34" fillId="3" borderId="63" xfId="2" applyFont="1" applyFill="1" applyBorder="1" applyAlignment="1">
      <alignment horizontal="center" vertical="top" wrapText="1"/>
    </xf>
    <xf numFmtId="0" fontId="34" fillId="3" borderId="62" xfId="3" quotePrefix="1" applyFont="1" applyFill="1" applyBorder="1" applyAlignment="1">
      <alignment horizontal="center"/>
    </xf>
    <xf numFmtId="0" fontId="34" fillId="3" borderId="70" xfId="3" quotePrefix="1" applyFont="1" applyFill="1" applyBorder="1" applyAlignment="1">
      <alignment horizontal="center"/>
    </xf>
    <xf numFmtId="0" fontId="34" fillId="3" borderId="63" xfId="3" quotePrefix="1" applyFont="1" applyFill="1" applyBorder="1" applyAlignment="1">
      <alignment horizontal="center"/>
    </xf>
    <xf numFmtId="0" fontId="34" fillId="3" borderId="64" xfId="3" quotePrefix="1" applyFont="1" applyFill="1" applyBorder="1" applyAlignment="1">
      <alignment horizontal="center"/>
    </xf>
    <xf numFmtId="0" fontId="37" fillId="0" borderId="0" xfId="0" applyFont="1" applyAlignment="1">
      <alignment horizontal="center"/>
    </xf>
    <xf numFmtId="0" fontId="206" fillId="0" borderId="64" xfId="0" applyFont="1" applyBorder="1" applyAlignment="1">
      <alignment horizontal="left" vertical="center" wrapText="1"/>
    </xf>
    <xf numFmtId="37" fontId="34" fillId="3" borderId="62" xfId="0" applyNumberFormat="1" applyFont="1" applyFill="1" applyBorder="1" applyAlignment="1" applyProtection="1">
      <alignment horizontal="center"/>
      <protection locked="0"/>
    </xf>
    <xf numFmtId="37" fontId="34" fillId="3" borderId="63" xfId="0" applyNumberFormat="1" applyFont="1" applyFill="1" applyBorder="1" applyAlignment="1" applyProtection="1">
      <alignment horizontal="center"/>
      <protection locked="0"/>
    </xf>
  </cellXfs>
  <cellStyles count="53525">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 4" xfId="53522" xr:uid="{5D2BAE3C-72B9-4AAC-86ED-5649B8334DEA}"/>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74" xfId="53524" xr:uid="{1A8C08C1-EB78-4E0B-9F9B-7C37B72B4E04}"/>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52" xfId="53523" xr:uid="{14764270-AC55-4594-B9FF-5DAF54E3BFEF}"/>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00D274"/>
      <color rgb="FFE93CAC"/>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228600</xdr:colOff>
      <xdr:row>36</xdr:row>
      <xdr:rowOff>7620</xdr:rowOff>
    </xdr:from>
    <xdr:to>
      <xdr:col>9</xdr:col>
      <xdr:colOff>727800</xdr:colOff>
      <xdr:row>37</xdr:row>
      <xdr:rowOff>124188</xdr:rowOff>
    </xdr:to>
    <xdr:grpSp>
      <xdr:nvGrpSpPr>
        <xdr:cNvPr id="2" name="Grupo 1" descr="P49#y1">
          <a:extLst>
            <a:ext uri="{FF2B5EF4-FFF2-40B4-BE49-F238E27FC236}">
              <a16:creationId xmlns:a16="http://schemas.microsoft.com/office/drawing/2014/main" id="{29AACC0C-4E33-C18E-CD78-21C62EDFDF99}"/>
            </a:ext>
          </a:extLst>
        </xdr:cNvPr>
        <xdr:cNvGrpSpPr/>
      </xdr:nvGrpSpPr>
      <xdr:grpSpPr>
        <a:xfrm>
          <a:off x="6134100" y="6539049"/>
          <a:ext cx="1841771" cy="297996"/>
          <a:chOff x="45085" y="-9179"/>
          <a:chExt cx="1631315" cy="303265"/>
        </a:xfrm>
      </xdr:grpSpPr>
      <xdr:sp macro="" textlink="">
        <xdr:nvSpPr>
          <xdr:cNvPr id="3" name="Cuadro de texto 244975377">
            <a:extLst>
              <a:ext uri="{FF2B5EF4-FFF2-40B4-BE49-F238E27FC236}">
                <a16:creationId xmlns:a16="http://schemas.microsoft.com/office/drawing/2014/main" id="{CB9B484B-1E9A-25A9-DDE0-8700E231197F}"/>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653752A4-98BF-6DA0-89E9-185E037FF881}"/>
              </a:ext>
            </a:extLst>
          </xdr:cNvPr>
          <xdr:cNvGrpSpPr/>
        </xdr:nvGrpSpPr>
        <xdr:grpSpPr>
          <a:xfrm>
            <a:off x="45085" y="53243"/>
            <a:ext cx="247650" cy="165462"/>
            <a:chOff x="45085" y="21495"/>
            <a:chExt cx="247650" cy="165489"/>
          </a:xfrm>
        </xdr:grpSpPr>
        <xdr:sp macro="" textlink="">
          <xdr:nvSpPr>
            <xdr:cNvPr id="5" name="Rectángulo 4">
              <a:extLst>
                <a:ext uri="{FF2B5EF4-FFF2-40B4-BE49-F238E27FC236}">
                  <a16:creationId xmlns:a16="http://schemas.microsoft.com/office/drawing/2014/main" id="{EC3BF53E-E258-566E-C6E1-9AF35CB1961F}"/>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4E4B4D68-D00F-C3B7-1E6E-02D40753FD4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7</xdr:col>
      <xdr:colOff>228600</xdr:colOff>
      <xdr:row>54</xdr:row>
      <xdr:rowOff>7620</xdr:rowOff>
    </xdr:from>
    <xdr:to>
      <xdr:col>9</xdr:col>
      <xdr:colOff>727800</xdr:colOff>
      <xdr:row>55</xdr:row>
      <xdr:rowOff>124188</xdr:rowOff>
    </xdr:to>
    <xdr:grpSp>
      <xdr:nvGrpSpPr>
        <xdr:cNvPr id="7" name="Grupo 6" descr="P49#y1">
          <a:extLst>
            <a:ext uri="{FF2B5EF4-FFF2-40B4-BE49-F238E27FC236}">
              <a16:creationId xmlns:a16="http://schemas.microsoft.com/office/drawing/2014/main" id="{067BC742-F31B-9488-AFD1-8C507ABCA89B}"/>
            </a:ext>
          </a:extLst>
        </xdr:cNvPr>
        <xdr:cNvGrpSpPr/>
      </xdr:nvGrpSpPr>
      <xdr:grpSpPr>
        <a:xfrm>
          <a:off x="6134100" y="9804763"/>
          <a:ext cx="1841771" cy="297996"/>
          <a:chOff x="45085" y="-9179"/>
          <a:chExt cx="1631315" cy="303265"/>
        </a:xfrm>
      </xdr:grpSpPr>
      <xdr:sp macro="" textlink="">
        <xdr:nvSpPr>
          <xdr:cNvPr id="8" name="Cuadro de texto 1214221651">
            <a:extLst>
              <a:ext uri="{FF2B5EF4-FFF2-40B4-BE49-F238E27FC236}">
                <a16:creationId xmlns:a16="http://schemas.microsoft.com/office/drawing/2014/main" id="{3358495C-1792-E76A-BE08-53A08A17F87B}"/>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E36FC040-762C-7618-FB4D-1EF7560ACBDC}"/>
              </a:ext>
            </a:extLst>
          </xdr:cNvPr>
          <xdr:cNvGrpSpPr/>
        </xdr:nvGrpSpPr>
        <xdr:grpSpPr>
          <a:xfrm>
            <a:off x="45085" y="53243"/>
            <a:ext cx="247650" cy="165462"/>
            <a:chOff x="45085" y="21495"/>
            <a:chExt cx="247650" cy="165489"/>
          </a:xfrm>
        </xdr:grpSpPr>
        <xdr:sp macro="" textlink="">
          <xdr:nvSpPr>
            <xdr:cNvPr id="10" name="Rectángulo 9">
              <a:extLst>
                <a:ext uri="{FF2B5EF4-FFF2-40B4-BE49-F238E27FC236}">
                  <a16:creationId xmlns:a16="http://schemas.microsoft.com/office/drawing/2014/main" id="{501850A4-780D-E899-170C-55C609025A4C}"/>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11681950-ECA8-E33C-3E5D-C63CBE93BAC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110" zoomScaleNormal="110" workbookViewId="0">
      <selection activeCell="A4" sqref="A4"/>
    </sheetView>
  </sheetViews>
  <sheetFormatPr baseColWidth="10" defaultColWidth="11.453125" defaultRowHeight="14.5"/>
  <sheetData>
    <row r="1" spans="1:5" s="1" customFormat="1">
      <c r="A1" s="3"/>
      <c r="B1" s="3"/>
      <c r="C1" s="3"/>
      <c r="D1" s="3"/>
      <c r="E1" s="3"/>
    </row>
    <row r="2" spans="1:5" s="1" customFormat="1" ht="48.75" customHeight="1">
      <c r="A2" s="3"/>
      <c r="B2" s="3"/>
      <c r="C2" s="3"/>
      <c r="D2" s="3"/>
      <c r="E2" s="3"/>
    </row>
    <row r="3" spans="1:5" s="2" customFormat="1" ht="25.5" thickBot="1">
      <c r="A3" s="67" t="s">
        <v>883</v>
      </c>
      <c r="B3" s="68"/>
      <c r="C3" s="69"/>
      <c r="D3" s="68"/>
      <c r="E3" s="68"/>
    </row>
    <row r="4" spans="1:5">
      <c r="A4" s="35"/>
      <c r="B4" s="35"/>
      <c r="C4" s="35"/>
      <c r="D4" s="35"/>
      <c r="E4" s="35"/>
    </row>
    <row r="5" spans="1:5">
      <c r="A5" s="35"/>
      <c r="B5" s="36" t="s">
        <v>0</v>
      </c>
      <c r="C5" s="35"/>
      <c r="D5" s="35"/>
      <c r="E5" s="35"/>
    </row>
    <row r="6" spans="1:5">
      <c r="A6" s="35"/>
      <c r="B6" s="49" t="s">
        <v>722</v>
      </c>
      <c r="C6" s="35"/>
      <c r="D6" s="35"/>
      <c r="E6" s="35"/>
    </row>
    <row r="7" spans="1:5">
      <c r="A7" s="35"/>
      <c r="B7" s="49" t="s">
        <v>1</v>
      </c>
      <c r="C7" s="35"/>
      <c r="D7" s="35"/>
      <c r="E7" s="35"/>
    </row>
    <row r="8" spans="1:5">
      <c r="A8" s="35"/>
      <c r="B8" s="49" t="s">
        <v>2</v>
      </c>
      <c r="C8" s="35"/>
      <c r="D8" s="35"/>
      <c r="E8" s="35"/>
    </row>
    <row r="9" spans="1:5">
      <c r="A9" s="35"/>
      <c r="B9" s="49" t="s">
        <v>3</v>
      </c>
      <c r="C9" s="35"/>
      <c r="D9" s="35"/>
      <c r="E9" s="35"/>
    </row>
    <row r="10" spans="1:5">
      <c r="A10" s="35"/>
      <c r="B10" s="49" t="s">
        <v>4</v>
      </c>
      <c r="C10" s="35"/>
      <c r="D10" s="35"/>
      <c r="E10" s="35"/>
    </row>
    <row r="11" spans="1:5">
      <c r="A11" s="35"/>
      <c r="B11" s="49" t="s">
        <v>5</v>
      </c>
      <c r="C11" s="35"/>
      <c r="D11" s="35"/>
      <c r="E11" s="35"/>
    </row>
    <row r="12" spans="1:5">
      <c r="A12" s="35"/>
      <c r="B12" s="49" t="s">
        <v>6</v>
      </c>
      <c r="C12" s="35"/>
      <c r="D12" s="35"/>
      <c r="E12" s="35"/>
    </row>
    <row r="13" spans="1:5">
      <c r="A13" s="35"/>
      <c r="B13" s="49" t="s">
        <v>7</v>
      </c>
      <c r="C13" s="35"/>
      <c r="D13" s="35"/>
      <c r="E13" s="35"/>
    </row>
    <row r="14" spans="1:5">
      <c r="A14" s="35"/>
      <c r="B14" s="49" t="s">
        <v>8</v>
      </c>
      <c r="C14" s="35"/>
      <c r="D14" s="35"/>
      <c r="E14" s="35"/>
    </row>
    <row r="15" spans="1:5">
      <c r="A15" s="35"/>
      <c r="B15" s="49" t="s">
        <v>9</v>
      </c>
      <c r="C15" s="35"/>
      <c r="D15" s="35"/>
      <c r="E15" s="35"/>
    </row>
    <row r="16" spans="1:5">
      <c r="A16" s="35"/>
      <c r="B16" s="49" t="s">
        <v>10</v>
      </c>
      <c r="C16" s="35"/>
      <c r="D16" s="35"/>
      <c r="E16" s="35"/>
    </row>
    <row r="17" spans="1:5">
      <c r="A17" s="35"/>
      <c r="B17" s="49" t="s">
        <v>11</v>
      </c>
      <c r="C17" s="35"/>
      <c r="D17" s="35"/>
      <c r="E17" s="35"/>
    </row>
    <row r="18" spans="1:5">
      <c r="A18" s="35"/>
      <c r="B18" s="49" t="s">
        <v>12</v>
      </c>
      <c r="C18" s="35"/>
      <c r="D18" s="35"/>
      <c r="E18" s="35"/>
    </row>
    <row r="19" spans="1:5">
      <c r="A19" s="35"/>
      <c r="B19" s="49" t="s">
        <v>13</v>
      </c>
      <c r="C19" s="35"/>
      <c r="D19" s="35"/>
      <c r="E19" s="35"/>
    </row>
    <row r="20" spans="1:5">
      <c r="A20" s="35"/>
      <c r="B20" s="49" t="s">
        <v>14</v>
      </c>
      <c r="C20" s="35"/>
      <c r="D20" s="35"/>
      <c r="E20" s="35"/>
    </row>
    <row r="21" spans="1:5">
      <c r="A21" s="35"/>
      <c r="B21" s="49" t="s">
        <v>15</v>
      </c>
      <c r="C21" s="35"/>
      <c r="D21" s="35"/>
      <c r="E21" s="35"/>
    </row>
    <row r="22" spans="1:5">
      <c r="A22" s="35"/>
      <c r="B22" s="49" t="s">
        <v>16</v>
      </c>
      <c r="C22" s="35"/>
      <c r="D22" s="35"/>
      <c r="E22" s="35"/>
    </row>
    <row r="23" spans="1:5">
      <c r="A23" s="35"/>
      <c r="B23" s="49" t="s">
        <v>17</v>
      </c>
      <c r="C23" s="35"/>
      <c r="D23" s="35"/>
      <c r="E23" s="35"/>
    </row>
    <row r="24" spans="1:5">
      <c r="A24" s="35"/>
      <c r="B24" s="49" t="s">
        <v>18</v>
      </c>
      <c r="C24" s="35"/>
      <c r="D24" s="35"/>
      <c r="E24" s="35"/>
    </row>
    <row r="25" spans="1:5">
      <c r="A25" s="35"/>
      <c r="B25" s="49" t="s">
        <v>19</v>
      </c>
      <c r="C25" s="35"/>
      <c r="D25" s="35"/>
      <c r="E25" s="35"/>
    </row>
    <row r="26" spans="1:5">
      <c r="A26" s="35"/>
      <c r="B26" s="49" t="s">
        <v>20</v>
      </c>
      <c r="C26" s="35"/>
      <c r="D26" s="35"/>
      <c r="E26" s="35"/>
    </row>
    <row r="27" spans="1:5">
      <c r="A27" s="35"/>
      <c r="B27" s="38"/>
      <c r="C27" s="35"/>
      <c r="D27" s="35"/>
      <c r="E27" s="35"/>
    </row>
    <row r="28" spans="1:5">
      <c r="A28" s="35"/>
      <c r="B28" s="38"/>
      <c r="C28" s="35"/>
      <c r="D28" s="35"/>
      <c r="E28" s="35"/>
    </row>
    <row r="29" spans="1:5">
      <c r="A29" s="35"/>
      <c r="B29" s="38"/>
      <c r="C29" s="35"/>
      <c r="D29" s="35"/>
      <c r="E29" s="35"/>
    </row>
    <row r="30" spans="1:5">
      <c r="A30" s="35"/>
      <c r="B30" s="38"/>
      <c r="C30" s="35"/>
      <c r="D30" s="35"/>
      <c r="E30" s="35"/>
    </row>
    <row r="31" spans="1:5">
      <c r="A31" s="35"/>
      <c r="B31" s="38"/>
      <c r="C31" s="35"/>
      <c r="D31" s="35"/>
      <c r="E31" s="35"/>
    </row>
    <row r="32" spans="1:5">
      <c r="A32" s="35"/>
      <c r="B32" s="38"/>
      <c r="C32" s="35"/>
      <c r="D32" s="35"/>
      <c r="E32" s="35"/>
    </row>
    <row r="33" spans="1:5">
      <c r="A33" s="35"/>
      <c r="B33" s="38"/>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1.Colocaciones'!A1" display="1.1. Colocaciones" xr:uid="{1E77EC2B-0F80-41FA-BDB9-CC37395D8A95}"/>
    <hyperlink ref="B11" location="'1.2.Calidad de Cartera'!A1" display="1.2. Calidad de Cartera" xr:uid="{DAB1A87D-7179-45F2-8DA3-446D4EA0EBF3}"/>
    <hyperlink ref="B12" location="'2.Depositos'!A1" display="2. Depósitos" xr:uid="{DB035099-10B9-7043-8560-764D506083B1}"/>
    <hyperlink ref="B14" location="'3.2.Fondeo'!A1" display="3.2. Fondeo" xr:uid="{E02A5A88-38B7-B947-A966-B46E345154B2}"/>
    <hyperlink ref="B13" location="'3.1.AGIs'!A1" display="3.1. AGIs" xr:uid="{102BE93D-29AF-3043-BDA4-3619C1AA7338}"/>
    <hyperlink ref="B15" location="'4.Ingreso Neto por Intereses'!A1" display="4. Ingreso Neto por Intereses" xr:uid="{3914D501-E787-2342-8F1F-51CCB017FBEB}"/>
    <hyperlink ref="B16" location="'5.Provisiones'!A1" display="5. Provisiones" xr:uid="{83E5F34A-B08A-9C4D-A47F-DCC1B6F35FB3}"/>
    <hyperlink ref="B17" location="'6.1.Otros Ordinarios'!A1" display="6.1. Otros Ingresos - core" xr:uid="{B8CA0866-5605-334B-9B77-03C60CABE400}"/>
    <hyperlink ref="B19" location="'7.Resultado Técnico de Seguros'!A1" display="7. Resultado Técnico de Seguros" xr:uid="{B1C50E40-5A26-EE42-921D-A66D9DDC260C}"/>
    <hyperlink ref="B20" location="'8.Gastos Operativos'!A1" display="8. Gastos Operativos" xr:uid="{AB4E1133-2470-5C43-A625-1AB0EDF87D68}"/>
    <hyperlink ref="B21" location="'9.Eficiencia Operativa'!A1" display="9. Eficiencia Operativa" xr:uid="{CD4CD7AE-D095-FE43-8955-716DFC56F3F0}"/>
    <hyperlink ref="B22" location="'10.1.Capital Regulatorio BAP'!A1" display="10.1. Capital Regulatorio BAP" xr:uid="{7DE76241-5535-444D-A552-EA29F6E7B4A1}"/>
    <hyperlink ref="B25" location="'11.Perspectivas Económicas'!A1" display="11. Perspectivas Económicas" xr:uid="{01908558-109C-2644-B090-0A0A467569DB}"/>
    <hyperlink ref="B26" location="'Anexos &gt;&gt;'!A1" display="12. Anexos" xr:uid="{2F1EF3D2-4CD8-EA43-9947-2153DDAC7B54}"/>
    <hyperlink ref="B18" location="'6.2.Otros Ingresos No ordinario'!A1" display="6.2. Otros Ingresos - non core" xr:uid="{94C3132E-CA59-4AA9-AA3B-CD909E31AF4A}"/>
    <hyperlink ref="B6" location="'Estrategia Digital- Yape'!A1" display="Estrategia Digital" xr:uid="{B520DD65-CAAF-4C12-91B1-2CCC475D59DA}"/>
    <hyperlink ref="B23" location="'10.2.Capital Regulatorio BCP'!A1" display="10.2. Capital Regulatorio BCP" xr:uid="{C057FB85-1C9A-427B-BBA2-F32FBBF3AE64}"/>
    <hyperlink ref="B24" location="'10.3.1 Capital Regulatorio Mb'!A1" display="10.3. Capital Regulatorio Mb" xr:uid="{52F396D9-9A7A-45F7-A889-9492F571C301}"/>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M25"/>
  <sheetViews>
    <sheetView showGridLines="0" zoomScale="60" zoomScaleNormal="60" workbookViewId="0">
      <pane xSplit="2" topLeftCell="C1" activePane="topRight" state="frozen"/>
      <selection activeCell="N35" sqref="N35"/>
      <selection pane="topRight" activeCell="J21" sqref="J21"/>
    </sheetView>
  </sheetViews>
  <sheetFormatPr baseColWidth="10" defaultColWidth="11.453125" defaultRowHeight="13"/>
  <cols>
    <col min="1" max="1" width="11.453125" style="46"/>
    <col min="2" max="2" width="36.453125" style="46" customWidth="1"/>
    <col min="3" max="4" width="15.81640625" style="46" bestFit="1" customWidth="1"/>
    <col min="5" max="5" width="15.453125" style="46" customWidth="1"/>
    <col min="6" max="7" width="11.54296875" style="46" hidden="1" customWidth="1"/>
    <col min="8" max="8" width="8.54296875" style="46" customWidth="1"/>
    <col min="9" max="9" width="8.453125" style="46" customWidth="1"/>
    <col min="10" max="11" width="13.453125" style="46" customWidth="1"/>
    <col min="12" max="16384" width="11.453125" style="46"/>
  </cols>
  <sheetData>
    <row r="1" spans="1:13">
      <c r="A1" s="133" t="s">
        <v>39</v>
      </c>
    </row>
    <row r="2" spans="1:13" ht="13.5" thickBot="1"/>
    <row r="3" spans="1:13" customFormat="1" ht="32.5" customHeight="1">
      <c r="B3" s="1962" t="s">
        <v>156</v>
      </c>
      <c r="C3" s="2152" t="s">
        <v>124</v>
      </c>
      <c r="D3" s="2153"/>
      <c r="E3" s="2151"/>
      <c r="F3" s="2150" t="s">
        <v>831</v>
      </c>
      <c r="G3" s="2151"/>
      <c r="H3" s="2152" t="s">
        <v>830</v>
      </c>
      <c r="I3" s="2151"/>
      <c r="J3" s="2150" t="s">
        <v>875</v>
      </c>
      <c r="K3" s="2151"/>
      <c r="L3" s="2150" t="s">
        <v>874</v>
      </c>
      <c r="M3" s="2151"/>
    </row>
    <row r="4" spans="1:13" customFormat="1" ht="15" thickBot="1">
      <c r="B4" s="1030" t="s">
        <v>63</v>
      </c>
      <c r="C4" s="1963" t="s">
        <v>819</v>
      </c>
      <c r="D4" s="1948" t="s">
        <v>727</v>
      </c>
      <c r="E4" s="1949" t="s">
        <v>820</v>
      </c>
      <c r="F4" s="1948" t="s">
        <v>46</v>
      </c>
      <c r="G4" s="1949" t="s">
        <v>47</v>
      </c>
      <c r="H4" s="1950" t="s">
        <v>46</v>
      </c>
      <c r="I4" s="1951" t="s">
        <v>47</v>
      </c>
      <c r="J4" s="1950" t="s">
        <v>46</v>
      </c>
      <c r="K4" s="1950" t="s">
        <v>47</v>
      </c>
      <c r="L4" s="1952" t="s">
        <v>46</v>
      </c>
      <c r="M4" s="1953" t="s">
        <v>47</v>
      </c>
    </row>
    <row r="5" spans="1:13" customFormat="1" ht="14.5">
      <c r="B5" s="1964" t="s">
        <v>833</v>
      </c>
      <c r="C5" s="1038">
        <v>53149144</v>
      </c>
      <c r="D5" s="1039">
        <v>49237039</v>
      </c>
      <c r="E5" s="1965">
        <v>50930173</v>
      </c>
      <c r="F5" s="1954">
        <v>1693134</v>
      </c>
      <c r="G5" s="1954">
        <v>-2218971</v>
      </c>
      <c r="H5" s="1040">
        <v>3.438740497778512E-2</v>
      </c>
      <c r="I5" s="1041">
        <v>-4.1749891588094064E-2</v>
      </c>
      <c r="J5" s="1034">
        <v>2883595</v>
      </c>
      <c r="K5" s="1067">
        <v>2332144</v>
      </c>
      <c r="L5" s="353">
        <v>5.6000000000000001E-2</v>
      </c>
      <c r="M5" s="47">
        <v>4.3999999999999997E-2</v>
      </c>
    </row>
    <row r="6" spans="1:13" s="58" customFormat="1">
      <c r="B6" s="1964" t="s">
        <v>834</v>
      </c>
      <c r="C6" s="1038">
        <v>54474960</v>
      </c>
      <c r="D6" s="1039">
        <v>59086275</v>
      </c>
      <c r="E6" s="1965">
        <v>60580840</v>
      </c>
      <c r="F6" s="1954">
        <v>1494565</v>
      </c>
      <c r="G6" s="1954">
        <v>6105880</v>
      </c>
      <c r="H6" s="1040">
        <v>2.5294622143636571E-2</v>
      </c>
      <c r="I6" s="1041">
        <v>0.11208599327103683</v>
      </c>
      <c r="J6" s="1038">
        <v>2419443</v>
      </c>
      <c r="K6" s="1965">
        <v>9581346</v>
      </c>
      <c r="L6" s="353">
        <v>0.04</v>
      </c>
      <c r="M6" s="47">
        <v>0.17599999999999999</v>
      </c>
    </row>
    <row r="7" spans="1:13">
      <c r="B7" s="1964" t="s">
        <v>835</v>
      </c>
      <c r="C7" s="1038">
        <v>42514849</v>
      </c>
      <c r="D7" s="1039">
        <v>42361180</v>
      </c>
      <c r="E7" s="1965">
        <v>43115987</v>
      </c>
      <c r="F7" s="1954">
        <v>754807</v>
      </c>
      <c r="G7" s="1954">
        <v>601138</v>
      </c>
      <c r="H7" s="1040">
        <v>1.7818365777346145E-2</v>
      </c>
      <c r="I7" s="1041">
        <v>1.4139483360272549E-2</v>
      </c>
      <c r="J7" s="1038">
        <v>1158309</v>
      </c>
      <c r="K7" s="1965">
        <v>4785244</v>
      </c>
      <c r="L7" s="353">
        <v>2.5999999999999999E-2</v>
      </c>
      <c r="M7" s="47">
        <v>0.113</v>
      </c>
    </row>
    <row r="8" spans="1:13" ht="14.5">
      <c r="B8" s="1964" t="s">
        <v>840</v>
      </c>
      <c r="C8" s="1038">
        <v>2989705</v>
      </c>
      <c r="D8" s="1039">
        <v>3268583</v>
      </c>
      <c r="E8" s="1965">
        <v>2956446</v>
      </c>
      <c r="F8" s="1954">
        <v>-312137</v>
      </c>
      <c r="G8" s="1954">
        <v>-33259</v>
      </c>
      <c r="H8" s="1040">
        <v>-9.5496121713904772E-2</v>
      </c>
      <c r="I8" s="1041">
        <v>-1.1124508939845236E-2</v>
      </c>
      <c r="J8" s="1038">
        <v>-275884</v>
      </c>
      <c r="K8" s="1965">
        <v>34792</v>
      </c>
      <c r="L8" s="353">
        <v>-8.4000000000000005E-2</v>
      </c>
      <c r="M8" s="47">
        <v>1.2E-2</v>
      </c>
    </row>
    <row r="9" spans="1:13" ht="13.5" thickBot="1">
      <c r="B9" s="1964" t="s">
        <v>836</v>
      </c>
      <c r="C9" s="1038">
        <v>1306793</v>
      </c>
      <c r="D9" s="1039">
        <v>770257</v>
      </c>
      <c r="E9" s="1965">
        <v>847009</v>
      </c>
      <c r="F9" s="1954">
        <v>76752</v>
      </c>
      <c r="G9" s="1954">
        <v>-459784</v>
      </c>
      <c r="H9" s="1040">
        <v>9.964466405368598E-2</v>
      </c>
      <c r="I9" s="1041">
        <v>-0.35184149287607142</v>
      </c>
      <c r="J9" s="1969">
        <v>10367</v>
      </c>
      <c r="K9" s="1970">
        <v>-1108</v>
      </c>
      <c r="L9" s="1967">
        <v>8.0000000000000002E-3</v>
      </c>
      <c r="M9" s="1968">
        <v>-1E-3</v>
      </c>
    </row>
    <row r="10" spans="1:13" ht="14.75" customHeight="1" thickBot="1">
      <c r="B10" s="1960" t="s">
        <v>841</v>
      </c>
      <c r="C10" s="1042">
        <v>107624104</v>
      </c>
      <c r="D10" s="1043">
        <v>108323314</v>
      </c>
      <c r="E10" s="1068">
        <v>111511013</v>
      </c>
      <c r="F10" s="1043">
        <v>3187699</v>
      </c>
      <c r="G10" s="1043">
        <v>3886909</v>
      </c>
      <c r="H10" s="1044">
        <v>2.9427635494977563E-2</v>
      </c>
      <c r="I10" s="1045">
        <v>3.6115599159831334E-2</v>
      </c>
    </row>
    <row r="11" spans="1:13" ht="14.75" customHeight="1" thickBot="1">
      <c r="B11" s="1961" t="s">
        <v>837</v>
      </c>
      <c r="C11" s="1042">
        <v>154435451</v>
      </c>
      <c r="D11" s="1043">
        <v>154723334</v>
      </c>
      <c r="E11" s="1068">
        <v>158430455</v>
      </c>
      <c r="F11" s="1043">
        <v>3707121</v>
      </c>
      <c r="G11" s="1043">
        <v>3995004</v>
      </c>
      <c r="H11" s="1044">
        <v>2.3959676308422877E-2</v>
      </c>
      <c r="I11" s="1045">
        <v>2.5868438717480742E-2</v>
      </c>
    </row>
    <row r="12" spans="1:13">
      <c r="B12" s="1966"/>
      <c r="C12" s="1957"/>
      <c r="D12" s="1957"/>
      <c r="E12" s="1957"/>
      <c r="F12" s="1957"/>
      <c r="G12" s="1957"/>
      <c r="H12" s="1958"/>
      <c r="I12" s="1958"/>
      <c r="J12" s="1958"/>
      <c r="K12" s="1958"/>
      <c r="L12" s="59"/>
      <c r="M12" s="59"/>
    </row>
    <row r="13" spans="1:13" ht="15" thickBot="1">
      <c r="B13" s="1959" t="s">
        <v>838</v>
      </c>
      <c r="C13"/>
      <c r="D13"/>
      <c r="E13"/>
      <c r="F13"/>
      <c r="G13"/>
      <c r="H13"/>
      <c r="I13"/>
      <c r="J13"/>
      <c r="K13"/>
      <c r="L13"/>
      <c r="M13"/>
    </row>
    <row r="14" spans="1:13" ht="13.5" thickBot="1">
      <c r="B14" s="1960" t="s">
        <v>839</v>
      </c>
      <c r="C14" s="1042">
        <v>107624104</v>
      </c>
      <c r="D14" s="1043">
        <v>111757648</v>
      </c>
      <c r="E14" s="1068">
        <v>114236696</v>
      </c>
      <c r="F14" s="1043">
        <v>2479048</v>
      </c>
      <c r="G14" s="1043">
        <v>6612592</v>
      </c>
      <c r="H14" s="1044">
        <v>2.2182356593617669E-2</v>
      </c>
      <c r="I14" s="1045">
        <v>6.1441552163816304E-2</v>
      </c>
      <c r="J14" s="1971">
        <v>5303038</v>
      </c>
      <c r="K14" s="1972">
        <v>11913490</v>
      </c>
      <c r="L14" s="1955">
        <v>4.7E-2</v>
      </c>
      <c r="M14" s="1956">
        <v>0.111</v>
      </c>
    </row>
    <row r="15" spans="1:13" ht="13.5" thickBot="1">
      <c r="B15" s="1961" t="s">
        <v>837</v>
      </c>
      <c r="C15" s="1042">
        <v>154435451</v>
      </c>
      <c r="D15" s="1043">
        <v>161439586</v>
      </c>
      <c r="E15" s="1068">
        <v>163607971</v>
      </c>
      <c r="F15" s="1043">
        <v>2168385</v>
      </c>
      <c r="G15" s="1043">
        <v>9172520</v>
      </c>
      <c r="H15" s="1044">
        <v>1.3431556991232663E-2</v>
      </c>
      <c r="I15" s="1045">
        <v>5.9393875827124631E-2</v>
      </c>
      <c r="J15" s="1971">
        <v>6195830</v>
      </c>
      <c r="K15" s="1972">
        <v>16732417</v>
      </c>
      <c r="L15" s="1955">
        <v>3.7999999999999999E-2</v>
      </c>
      <c r="M15" s="1956">
        <v>0.108</v>
      </c>
    </row>
    <row r="16" spans="1:13">
      <c r="B16" s="60" t="s">
        <v>73</v>
      </c>
      <c r="C16" s="60" t="s">
        <v>73</v>
      </c>
      <c r="D16" s="60" t="s">
        <v>73</v>
      </c>
      <c r="E16" s="60" t="s">
        <v>73</v>
      </c>
      <c r="F16" s="59"/>
      <c r="G16" s="59"/>
    </row>
    <row r="17" spans="2:7">
      <c r="B17" s="1644" t="s">
        <v>842</v>
      </c>
      <c r="C17" s="61"/>
      <c r="D17" s="62" t="e">
        <f>IF(#REF!-D16=0,"Check",D15-D16)</f>
        <v>#REF!</v>
      </c>
      <c r="E17" s="62" t="e">
        <f>IF(#REF!-E16=0,"Check",E15-E16)</f>
        <v>#REF!</v>
      </c>
      <c r="F17" s="59"/>
      <c r="G17" s="59"/>
    </row>
    <row r="18" spans="2:7">
      <c r="B18" s="1644" t="s">
        <v>843</v>
      </c>
      <c r="C18" s="64"/>
      <c r="D18" s="65">
        <f>'12.7.1.Credicorp Consolidado'!S52</f>
        <v>1523788</v>
      </c>
      <c r="E18" s="65">
        <f>'12.7.1.Credicorp Consolidado'!T52</f>
        <v>1822015</v>
      </c>
      <c r="F18" s="59"/>
      <c r="G18" s="59"/>
    </row>
    <row r="19" spans="2:7">
      <c r="B19" s="58"/>
      <c r="C19" s="62" t="e">
        <f>IF(#REF!-C18=0,"Check",#REF!-C18)</f>
        <v>#REF!</v>
      </c>
      <c r="D19" s="62" t="e">
        <f>IF(#REF!-D18=0,"Check",#REF!-D18)</f>
        <v>#REF!</v>
      </c>
      <c r="E19" s="62" t="e">
        <f>IF(#REF!-E18=0,"Check",#REF!-E18)</f>
        <v>#REF!</v>
      </c>
      <c r="F19" s="59"/>
      <c r="G19" s="59"/>
    </row>
    <row r="20" spans="2:7">
      <c r="B20" s="63" t="s">
        <v>158</v>
      </c>
      <c r="C20" s="65">
        <f>'12.7.1.Credicorp Consolidado'!R48</f>
        <v>0</v>
      </c>
      <c r="D20" s="65">
        <f>'12.7.1.Credicorp Consolidado'!S48</f>
        <v>-555117</v>
      </c>
      <c r="E20" s="65">
        <f>'12.7.1.Credicorp Consolidado'!T48</f>
        <v>-696969</v>
      </c>
    </row>
    <row r="21" spans="2:7">
      <c r="B21" s="58"/>
      <c r="C21" s="62" t="e">
        <f>IF(#REF!-C20=0,"Check",#REF!-C20)</f>
        <v>#REF!</v>
      </c>
      <c r="D21" s="62" t="e">
        <f>IF(#REF!-D20=0,"Check",#REF!-D20)</f>
        <v>#REF!</v>
      </c>
      <c r="E21" s="62" t="e">
        <f>IF(#REF!-E20=0,"Check",#REF!-E20)</f>
        <v>#REF!</v>
      </c>
    </row>
    <row r="22" spans="2:7">
      <c r="B22" s="63" t="s">
        <v>159</v>
      </c>
      <c r="C22" s="65">
        <f>'12.7.1.Credicorp Consolidado'!R49</f>
        <v>0</v>
      </c>
      <c r="D22" s="65">
        <f>'12.7.1.Credicorp Consolidado'!S49</f>
        <v>0</v>
      </c>
      <c r="E22" s="65">
        <f>'12.7.1.Credicorp Consolidado'!T49</f>
        <v>0</v>
      </c>
    </row>
    <row r="23" spans="2:7">
      <c r="B23" s="58"/>
      <c r="C23" s="62" t="e">
        <f>IF(#REF!-C22=0,"Check",#REF!-C22)</f>
        <v>#REF!</v>
      </c>
      <c r="D23" s="62" t="e">
        <f>IF(#REF!-D22=0,"Check",#REF!-D22)</f>
        <v>#REF!</v>
      </c>
      <c r="E23" s="62" t="e">
        <f>IF(#REF!-E22=0,"Check",#REF!-E22)</f>
        <v>#REF!</v>
      </c>
    </row>
    <row r="24" spans="2:7">
      <c r="B24" s="63" t="s">
        <v>160</v>
      </c>
      <c r="C24" s="65">
        <f>'12.7.1.Credicorp Consolidado'!R54</f>
        <v>0</v>
      </c>
      <c r="D24" s="65">
        <f>'12.7.1.Credicorp Consolidado'!S54</f>
        <v>0</v>
      </c>
      <c r="E24" s="65">
        <f>'12.7.1.Credicorp Consolidado'!T54</f>
        <v>0</v>
      </c>
    </row>
    <row r="25" spans="2:7">
      <c r="B25" s="58"/>
      <c r="C25" s="62" t="e">
        <f>IF(#REF!-C24=0,"Check",#REF!-C24)</f>
        <v>#REF!</v>
      </c>
      <c r="D25" s="62" t="e">
        <f>IF(#REF!-D24=0,"Check",#REF!-D24)</f>
        <v>#REF!</v>
      </c>
      <c r="E25" s="62" t="e">
        <f>IF(#REF!-E24=0,"Check",#REF!-E24)</f>
        <v>#REF!</v>
      </c>
    </row>
  </sheetData>
  <mergeCells count="5">
    <mergeCell ref="L3:M3"/>
    <mergeCell ref="C3:E3"/>
    <mergeCell ref="F3:G3"/>
    <mergeCell ref="H3:I3"/>
    <mergeCell ref="J3:K3"/>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ignoredErrors>
    <ignoredError sqref="D17:E18 D19:E21 C25:E25 C19:C24 D22:D24" evalError="1"/>
    <ignoredError sqref="E22:E24" evalError="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9"/>
  <sheetViews>
    <sheetView showGridLines="0" zoomScale="58" zoomScaleNormal="58" workbookViewId="0">
      <pane xSplit="2" topLeftCell="C1" activePane="topRight" state="frozen"/>
      <selection activeCell="L35" sqref="L35"/>
      <selection pane="topRight" activeCell="F16" sqref="F16"/>
    </sheetView>
  </sheetViews>
  <sheetFormatPr baseColWidth="10" defaultColWidth="11.453125" defaultRowHeight="14.5"/>
  <cols>
    <col min="2" max="2" width="62.453125" style="35" customWidth="1"/>
    <col min="3" max="5" width="15.1796875" style="35" bestFit="1" customWidth="1"/>
    <col min="6" max="7" width="11.453125" style="35" bestFit="1" customWidth="1"/>
    <col min="8" max="8" width="11.453125" style="35"/>
  </cols>
  <sheetData>
    <row r="1" spans="1:8">
      <c r="A1" s="132" t="s">
        <v>39</v>
      </c>
    </row>
    <row r="2" spans="1:8">
      <c r="B2"/>
      <c r="C2"/>
      <c r="D2"/>
      <c r="E2"/>
      <c r="F2"/>
      <c r="G2"/>
      <c r="H2"/>
    </row>
    <row r="3" spans="1:8" ht="15" thickBot="1">
      <c r="H3"/>
    </row>
    <row r="4" spans="1:8">
      <c r="B4" s="614" t="s">
        <v>161</v>
      </c>
      <c r="C4" s="2109" t="s">
        <v>124</v>
      </c>
      <c r="D4" s="2110"/>
      <c r="E4" s="2111"/>
      <c r="F4" s="2109" t="s">
        <v>44</v>
      </c>
      <c r="G4" s="2111"/>
      <c r="H4"/>
    </row>
    <row r="5" spans="1:8" ht="15" thickBot="1">
      <c r="B5" s="1030" t="s">
        <v>63</v>
      </c>
      <c r="C5" s="1837" t="s">
        <v>819</v>
      </c>
      <c r="D5" s="1838" t="s">
        <v>727</v>
      </c>
      <c r="E5" s="1839" t="s">
        <v>820</v>
      </c>
      <c r="F5" s="237" t="s">
        <v>46</v>
      </c>
      <c r="G5" s="151" t="s">
        <v>47</v>
      </c>
      <c r="H5"/>
    </row>
    <row r="6" spans="1:8">
      <c r="B6" s="141" t="s">
        <v>162</v>
      </c>
      <c r="C6" s="615">
        <v>37007966</v>
      </c>
      <c r="D6" s="616">
        <v>34206000</v>
      </c>
      <c r="E6" s="616">
        <v>35862184</v>
      </c>
      <c r="F6" s="617">
        <v>4.8417938373384706E-2</v>
      </c>
      <c r="G6" s="618">
        <v>-3.0960415387324969E-2</v>
      </c>
      <c r="H6"/>
    </row>
    <row r="7" spans="1:8">
      <c r="B7" s="141" t="s">
        <v>163</v>
      </c>
      <c r="C7" s="112">
        <v>53328873</v>
      </c>
      <c r="D7" s="113">
        <v>51603447</v>
      </c>
      <c r="E7" s="113">
        <v>51186579</v>
      </c>
      <c r="F7" s="356">
        <v>-8.0782975602385898E-3</v>
      </c>
      <c r="G7" s="357">
        <v>-4.0171372082061452E-2</v>
      </c>
      <c r="H7"/>
    </row>
    <row r="8" spans="1:8">
      <c r="B8" s="141" t="s">
        <v>164</v>
      </c>
      <c r="C8" s="112">
        <v>1419305</v>
      </c>
      <c r="D8" s="113">
        <v>4593501</v>
      </c>
      <c r="E8" s="113">
        <v>3404639</v>
      </c>
      <c r="F8" s="356">
        <v>-0.25881391992730596</v>
      </c>
      <c r="G8" s="357">
        <v>1.398807162660598</v>
      </c>
      <c r="H8"/>
    </row>
    <row r="9" spans="1:8" ht="15" thickBot="1">
      <c r="B9" s="619" t="s">
        <v>33</v>
      </c>
      <c r="C9" s="620">
        <v>142568785</v>
      </c>
      <c r="D9" s="355">
        <v>140961978</v>
      </c>
      <c r="E9" s="355">
        <v>144752254</v>
      </c>
      <c r="F9" s="621">
        <v>2.6888640850371681E-2</v>
      </c>
      <c r="G9" s="622">
        <v>1.5315196801319431E-2</v>
      </c>
      <c r="H9"/>
    </row>
    <row r="10" spans="1:8" s="119" customFormat="1" ht="15" thickBot="1">
      <c r="B10" s="142" t="s">
        <v>165</v>
      </c>
      <c r="C10" s="623">
        <v>234324929</v>
      </c>
      <c r="D10" s="354">
        <v>231364926</v>
      </c>
      <c r="E10" s="624">
        <v>235205656</v>
      </c>
      <c r="F10" s="148">
        <v>1.6600312183878696E-2</v>
      </c>
      <c r="G10" s="149">
        <v>3.7585715005166165E-3</v>
      </c>
    </row>
    <row r="11" spans="1:8" s="119" customFormat="1" ht="15" thickBot="1">
      <c r="B11" s="142" t="s">
        <v>876</v>
      </c>
      <c r="C11" s="2058">
        <v>234324929</v>
      </c>
      <c r="D11" s="2058">
        <v>237642758</v>
      </c>
      <c r="E11" s="2057">
        <v>239824996</v>
      </c>
      <c r="F11" s="148">
        <v>9.1828508403357656E-3</v>
      </c>
      <c r="G11" s="149">
        <v>2.3471966996733817E-2</v>
      </c>
    </row>
    <row r="12" spans="1:8" ht="15" thickBot="1">
      <c r="B12" s="2154" t="s">
        <v>877</v>
      </c>
      <c r="C12" s="2155"/>
      <c r="D12" s="2155"/>
      <c r="E12" s="2156"/>
      <c r="F12" s="148">
        <v>1.8437809722316567E-2</v>
      </c>
      <c r="G12" s="149">
        <v>5.4638668296211224E-2</v>
      </c>
      <c r="H12"/>
    </row>
    <row r="13" spans="1:8">
      <c r="B13" s="2055"/>
      <c r="C13" s="2055"/>
      <c r="D13" s="2055"/>
      <c r="E13" s="2055"/>
      <c r="F13" s="2056"/>
      <c r="G13" s="2056"/>
      <c r="H13"/>
    </row>
    <row r="14" spans="1:8" ht="15" thickBot="1">
      <c r="B14" s="143"/>
      <c r="C14" s="143"/>
      <c r="D14" s="143"/>
      <c r="E14" s="143"/>
      <c r="F14" s="144"/>
      <c r="G14" s="144"/>
      <c r="H14"/>
    </row>
    <row r="15" spans="1:8">
      <c r="B15" s="614" t="s">
        <v>161</v>
      </c>
      <c r="C15" s="2109" t="s">
        <v>124</v>
      </c>
      <c r="D15" s="2110"/>
      <c r="E15" s="2111"/>
      <c r="F15" s="2109" t="s">
        <v>44</v>
      </c>
      <c r="G15" s="2111"/>
      <c r="H15"/>
    </row>
    <row r="16" spans="1:8" ht="15.75" customHeight="1" thickBot="1">
      <c r="B16" s="1030" t="s">
        <v>63</v>
      </c>
      <c r="C16" s="398" t="str">
        <f>+C5</f>
        <v>Set 24</v>
      </c>
      <c r="D16" s="398" t="str">
        <f>+D5</f>
        <v>Jun 25</v>
      </c>
      <c r="E16" s="302" t="str">
        <f>+E5</f>
        <v>Set 25</v>
      </c>
      <c r="F16" s="237" t="s">
        <v>46</v>
      </c>
      <c r="G16" s="151" t="s">
        <v>47</v>
      </c>
      <c r="H16"/>
    </row>
    <row r="17" spans="2:8">
      <c r="B17" s="141" t="s">
        <v>166</v>
      </c>
      <c r="C17" s="615">
        <v>4642905</v>
      </c>
      <c r="D17" s="616">
        <v>4819230</v>
      </c>
      <c r="E17" s="625">
        <v>4356311</v>
      </c>
      <c r="F17" s="626">
        <v>-9.6056631453572461E-2</v>
      </c>
      <c r="G17" s="627">
        <v>-6.1727302195500489E-2</v>
      </c>
      <c r="H17"/>
    </row>
    <row r="18" spans="2:8">
      <c r="B18" s="141" t="s">
        <v>167</v>
      </c>
      <c r="C18" s="112">
        <v>39832274</v>
      </c>
      <c r="D18" s="113">
        <v>37852722</v>
      </c>
      <c r="E18" s="114">
        <v>38005522</v>
      </c>
      <c r="F18" s="359">
        <v>4.0366978100017104E-3</v>
      </c>
      <c r="G18" s="360">
        <v>-4.5861102481871807E-2</v>
      </c>
      <c r="H18"/>
    </row>
    <row r="19" spans="2:8" ht="15" thickBot="1">
      <c r="B19" s="628" t="s">
        <v>168</v>
      </c>
      <c r="C19" s="112">
        <v>8853694</v>
      </c>
      <c r="D19" s="113">
        <v>8931495</v>
      </c>
      <c r="E19" s="114">
        <v>8824746</v>
      </c>
      <c r="F19" s="359">
        <v>-1.1951974445487568E-2</v>
      </c>
      <c r="G19" s="360">
        <v>-3.2695957190298497E-3</v>
      </c>
      <c r="H19"/>
    </row>
    <row r="20" spans="2:8" s="119" customFormat="1" ht="15" thickBot="1">
      <c r="B20" s="142" t="s">
        <v>163</v>
      </c>
      <c r="C20" s="135">
        <v>53328873</v>
      </c>
      <c r="D20" s="136">
        <v>51603447</v>
      </c>
      <c r="E20" s="137">
        <v>51186579</v>
      </c>
      <c r="F20" s="363">
        <v>-8.0782975602385898E-3</v>
      </c>
      <c r="G20" s="362">
        <v>-4.0171372082061452E-2</v>
      </c>
    </row>
    <row r="21" spans="2:8">
      <c r="B21" s="46"/>
      <c r="C21" s="46"/>
      <c r="D21" s="46"/>
      <c r="E21" s="46"/>
      <c r="F21" s="46"/>
      <c r="G21" s="46"/>
      <c r="H21"/>
    </row>
    <row r="22" spans="2:8">
      <c r="B22" s="145"/>
      <c r="C22" s="145"/>
      <c r="D22" s="145"/>
      <c r="E22" s="145"/>
      <c r="F22" s="146"/>
      <c r="G22" s="146"/>
      <c r="H22"/>
    </row>
    <row r="23" spans="2:8">
      <c r="B23" s="46"/>
      <c r="C23" s="46"/>
      <c r="D23" s="46"/>
      <c r="E23" s="46"/>
      <c r="F23" s="46"/>
      <c r="G23" s="46"/>
      <c r="H23"/>
    </row>
    <row r="24" spans="2:8">
      <c r="B24" s="46"/>
      <c r="C24" s="46"/>
      <c r="D24" s="46"/>
      <c r="E24" s="46"/>
      <c r="F24" s="46"/>
      <c r="G24" s="46"/>
      <c r="H24"/>
    </row>
    <row r="25" spans="2:8">
      <c r="B25" s="46"/>
      <c r="C25" s="46"/>
      <c r="D25" s="46"/>
      <c r="E25" s="46"/>
      <c r="F25" s="46"/>
      <c r="G25" s="46"/>
      <c r="H25"/>
    </row>
    <row r="26" spans="2:8">
      <c r="B26" s="46"/>
      <c r="C26" s="46"/>
      <c r="D26" s="46"/>
      <c r="E26" s="46"/>
      <c r="F26" s="46"/>
      <c r="G26" s="46"/>
      <c r="H26"/>
    </row>
    <row r="27" spans="2:8">
      <c r="B27" s="46"/>
      <c r="C27" s="46"/>
      <c r="D27" s="46"/>
      <c r="E27" s="46"/>
      <c r="F27" s="46"/>
      <c r="G27" s="147"/>
    </row>
    <row r="28" spans="2:8">
      <c r="E28" s="72"/>
    </row>
    <row r="29" spans="2:8">
      <c r="E29" s="72"/>
    </row>
  </sheetData>
  <mergeCells count="5">
    <mergeCell ref="C4:E4"/>
    <mergeCell ref="F4:G4"/>
    <mergeCell ref="C15:E15"/>
    <mergeCell ref="F15:G15"/>
    <mergeCell ref="B12:E12"/>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ignoredErrors>
    <ignoredError sqref="B5 B1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L21"/>
  <sheetViews>
    <sheetView showGridLines="0" topLeftCell="A2" zoomScale="70" zoomScaleNormal="70" workbookViewId="0">
      <pane xSplit="2" topLeftCell="C1" activePane="topRight" state="frozen"/>
      <selection activeCell="G23" sqref="G23"/>
      <selection pane="topRight" activeCell="E16" sqref="E16"/>
    </sheetView>
  </sheetViews>
  <sheetFormatPr baseColWidth="10" defaultColWidth="11.453125" defaultRowHeight="14.5"/>
  <cols>
    <col min="2" max="2" width="43.54296875" customWidth="1"/>
    <col min="3" max="4" width="15.81640625" bestFit="1" customWidth="1"/>
    <col min="5" max="5" width="15.453125" customWidth="1"/>
    <col min="6" max="7" width="11.453125" bestFit="1" customWidth="1"/>
    <col min="8" max="9" width="11.453125" customWidth="1"/>
    <col min="10" max="10" width="13" customWidth="1"/>
  </cols>
  <sheetData>
    <row r="1" spans="1:12">
      <c r="A1" s="132" t="s">
        <v>39</v>
      </c>
    </row>
    <row r="2" spans="1:12" ht="15" thickBot="1"/>
    <row r="3" spans="1:12" s="73" customFormat="1">
      <c r="B3" s="629" t="s">
        <v>34</v>
      </c>
      <c r="C3" s="2109" t="s">
        <v>124</v>
      </c>
      <c r="D3" s="2110"/>
      <c r="E3" s="2111"/>
      <c r="F3" s="2109" t="s">
        <v>44</v>
      </c>
      <c r="G3" s="2111"/>
      <c r="H3" s="1661"/>
      <c r="I3" s="1661"/>
      <c r="J3" s="1661"/>
      <c r="K3" s="1661"/>
      <c r="L3" s="1661"/>
    </row>
    <row r="4" spans="1:12" s="73" customFormat="1" ht="15" thickBot="1">
      <c r="B4" s="1031" t="s">
        <v>63</v>
      </c>
      <c r="C4" s="1837" t="s">
        <v>819</v>
      </c>
      <c r="D4" s="1838" t="s">
        <v>727</v>
      </c>
      <c r="E4" s="1839" t="s">
        <v>820</v>
      </c>
      <c r="F4" s="90" t="s">
        <v>46</v>
      </c>
      <c r="G4" s="91" t="s">
        <v>47</v>
      </c>
      <c r="H4" s="1661"/>
      <c r="I4" s="1661"/>
      <c r="J4" s="1661"/>
      <c r="K4" s="1661"/>
      <c r="L4" s="1661"/>
    </row>
    <row r="5" spans="1:12" s="73" customFormat="1">
      <c r="B5" s="630" t="s">
        <v>73</v>
      </c>
      <c r="C5" s="615">
        <v>154435451</v>
      </c>
      <c r="D5" s="616">
        <v>154723334</v>
      </c>
      <c r="E5" s="625">
        <v>158430455</v>
      </c>
      <c r="F5" s="626">
        <v>2.3959676308422884E-2</v>
      </c>
      <c r="G5" s="627">
        <v>2.5868438717480791E-2</v>
      </c>
      <c r="H5" s="1662"/>
      <c r="I5" s="1662"/>
      <c r="J5" s="1661"/>
      <c r="K5" s="1661"/>
      <c r="L5" s="1661"/>
    </row>
    <row r="6" spans="1:12" s="73" customFormat="1">
      <c r="B6" s="161" t="s">
        <v>157</v>
      </c>
      <c r="C6" s="112">
        <v>12704234</v>
      </c>
      <c r="D6" s="113">
        <v>11152813</v>
      </c>
      <c r="E6" s="114">
        <v>11241079</v>
      </c>
      <c r="F6" s="359">
        <v>7.9142365249018631E-3</v>
      </c>
      <c r="G6" s="360">
        <v>-0.11517065885278877</v>
      </c>
      <c r="H6" s="1662"/>
      <c r="I6" s="1662"/>
      <c r="J6" s="1661"/>
      <c r="K6" s="1661"/>
      <c r="L6" s="1661"/>
    </row>
    <row r="7" spans="1:12" s="73" customFormat="1">
      <c r="B7" s="161" t="s">
        <v>158</v>
      </c>
      <c r="C7" s="112">
        <v>4788939</v>
      </c>
      <c r="D7" s="113">
        <v>5096459</v>
      </c>
      <c r="E7" s="114">
        <v>6643892</v>
      </c>
      <c r="F7" s="359">
        <v>0.30362904911037258</v>
      </c>
      <c r="G7" s="360">
        <v>0.38734112086205319</v>
      </c>
      <c r="H7" s="1662"/>
      <c r="I7" s="1662"/>
      <c r="J7" s="1661"/>
      <c r="K7" s="1661"/>
      <c r="L7" s="1661"/>
    </row>
    <row r="8" spans="1:12" s="73" customFormat="1">
      <c r="B8" s="161" t="s">
        <v>698</v>
      </c>
      <c r="C8" s="112">
        <v>2594165</v>
      </c>
      <c r="D8" s="113">
        <v>6168934</v>
      </c>
      <c r="E8" s="114">
        <v>3537281</v>
      </c>
      <c r="F8" s="359">
        <v>-0.42659769094628019</v>
      </c>
      <c r="G8" s="360">
        <v>0.36355281950068719</v>
      </c>
      <c r="H8" s="1662"/>
      <c r="I8" s="1662"/>
      <c r="J8" s="1661"/>
      <c r="K8" s="1661"/>
      <c r="L8" s="1661"/>
    </row>
    <row r="9" spans="1:12" s="73" customFormat="1" ht="15" thickBot="1">
      <c r="B9" s="631" t="s">
        <v>160</v>
      </c>
      <c r="C9" s="112">
        <v>16952011</v>
      </c>
      <c r="D9" s="113">
        <v>12112403</v>
      </c>
      <c r="E9" s="114">
        <v>12209724</v>
      </c>
      <c r="F9" s="359">
        <v>8.0348218268497806E-3</v>
      </c>
      <c r="G9" s="360">
        <v>-0.27974775382106587</v>
      </c>
      <c r="H9" s="1662"/>
      <c r="I9" s="1662"/>
      <c r="J9" s="1661"/>
      <c r="K9" s="1661"/>
      <c r="L9" s="1661"/>
    </row>
    <row r="10" spans="1:12" s="367" customFormat="1" ht="15" thickBot="1">
      <c r="B10" s="162" t="s">
        <v>169</v>
      </c>
      <c r="C10" s="135">
        <v>191474800</v>
      </c>
      <c r="D10" s="136">
        <v>189253943</v>
      </c>
      <c r="E10" s="137">
        <v>192062431</v>
      </c>
      <c r="F10" s="363">
        <v>1.4839785927207805E-2</v>
      </c>
      <c r="G10" s="362">
        <v>3.068973045016854E-3</v>
      </c>
      <c r="H10" s="1663"/>
      <c r="I10" s="1663"/>
      <c r="J10" s="1663"/>
      <c r="K10" s="1663"/>
      <c r="L10" s="1663"/>
    </row>
    <row r="11" spans="1:12" s="367" customFormat="1" ht="15" thickBot="1">
      <c r="B11" s="162" t="s">
        <v>879</v>
      </c>
      <c r="C11" s="136">
        <v>191474800</v>
      </c>
      <c r="D11" s="136">
        <v>196368181</v>
      </c>
      <c r="E11" s="137">
        <v>197503936</v>
      </c>
      <c r="F11" s="363">
        <v>5.7838036397557246E-3</v>
      </c>
      <c r="G11" s="362">
        <v>3.1487882478529849E-2</v>
      </c>
      <c r="H11" s="1663"/>
      <c r="I11" s="1663"/>
      <c r="J11" s="1663"/>
      <c r="K11" s="1663"/>
      <c r="L11" s="1663"/>
    </row>
    <row r="12" spans="1:12" s="367" customFormat="1" ht="15" thickBot="1">
      <c r="B12" s="2154" t="s">
        <v>878</v>
      </c>
      <c r="C12" s="2155"/>
      <c r="D12" s="2155"/>
      <c r="E12" s="2156"/>
      <c r="F12" s="820">
        <v>1.5802673127298661E-2</v>
      </c>
      <c r="G12" s="819">
        <v>6.5594889952004909E-2</v>
      </c>
      <c r="H12" s="1663"/>
      <c r="I12" s="1663"/>
      <c r="J12" s="1663"/>
      <c r="K12" s="1663"/>
      <c r="L12" s="1663"/>
    </row>
    <row r="13" spans="1:12" s="73" customFormat="1" ht="15" thickBot="1">
      <c r="A13"/>
      <c r="B13" s="58"/>
      <c r="C13" s="62">
        <v>201697239</v>
      </c>
      <c r="D13" s="62">
        <v>197906831.00086305</v>
      </c>
      <c r="E13" s="62">
        <v>197303576</v>
      </c>
      <c r="F13" s="46"/>
      <c r="G13" s="46"/>
      <c r="H13" s="1661"/>
      <c r="I13" s="1661"/>
      <c r="J13" s="1661"/>
      <c r="K13" s="1661"/>
      <c r="L13" s="1661"/>
    </row>
    <row r="14" spans="1:12" s="74" customFormat="1">
      <c r="A14" s="48"/>
      <c r="B14" s="2129" t="s">
        <v>170</v>
      </c>
      <c r="C14" s="2097" t="s">
        <v>43</v>
      </c>
      <c r="D14" s="2157"/>
      <c r="E14" s="2098"/>
      <c r="F14" s="2097" t="s">
        <v>44</v>
      </c>
      <c r="G14" s="2098"/>
      <c r="H14" s="2097" t="s">
        <v>124</v>
      </c>
      <c r="I14" s="2098"/>
      <c r="J14" s="1514" t="s">
        <v>171</v>
      </c>
      <c r="K14" s="1664"/>
      <c r="L14" s="1664"/>
    </row>
    <row r="15" spans="1:12" s="74" customFormat="1" ht="15" thickBot="1">
      <c r="A15" s="48"/>
      <c r="B15" s="2130"/>
      <c r="C15" s="117" t="s">
        <v>821</v>
      </c>
      <c r="D15" s="118" t="s">
        <v>726</v>
      </c>
      <c r="E15" s="111" t="s">
        <v>822</v>
      </c>
      <c r="F15" s="407" t="s">
        <v>46</v>
      </c>
      <c r="G15" s="111" t="s">
        <v>47</v>
      </c>
      <c r="H15" s="159" t="str">
        <f>+C4</f>
        <v>Set 24</v>
      </c>
      <c r="I15" s="160" t="str">
        <f>+E4</f>
        <v>Set 25</v>
      </c>
      <c r="J15" s="601" t="str">
        <f>+CONCATENATE(I15," / ",H15)</f>
        <v>Set 25 / Set 24</v>
      </c>
      <c r="K15" s="1664"/>
      <c r="L15" s="1664"/>
    </row>
    <row r="16" spans="1:12" ht="15" thickBot="1">
      <c r="B16" s="417" t="s">
        <v>170</v>
      </c>
      <c r="C16" s="2094">
        <v>2.6756289462401682E-2</v>
      </c>
      <c r="D16" s="2095">
        <v>2.443728790019014E-2</v>
      </c>
      <c r="E16" s="2096">
        <v>2.4303598355312168E-2</v>
      </c>
      <c r="F16" s="1157" t="str">
        <f>CONCATENATE(ROUND(E16*10000,0)-ROUND(D16*10000,0)," pbs")</f>
        <v>-1 pbs</v>
      </c>
      <c r="G16" s="1158" t="str">
        <f>CONCATENATE(ROUND(E16*10000,0)-ROUND(C16*10000,0)," pbs")</f>
        <v>-25 pbs</v>
      </c>
      <c r="H16" s="2092">
        <v>2.8327482709239279E-2</v>
      </c>
      <c r="I16" s="2093">
        <v>2.3962833883991699E-2</v>
      </c>
      <c r="J16" s="1380" t="str">
        <f>CONCATENATE(ROUND(I16*10000,0)-ROUND(H16*10000,0)," pbs")</f>
        <v>-43 pbs</v>
      </c>
      <c r="K16" s="46"/>
      <c r="L16" s="46"/>
    </row>
    <row r="17" spans="1:12" s="73" customFormat="1">
      <c r="A17"/>
      <c r="B17" s="46"/>
      <c r="C17" s="46"/>
      <c r="D17" s="46"/>
      <c r="E17" s="46"/>
      <c r="F17" s="46"/>
      <c r="G17" s="46"/>
      <c r="H17" s="1661"/>
      <c r="I17" s="1661"/>
      <c r="J17" s="1661"/>
      <c r="K17" s="1661"/>
      <c r="L17" s="1661"/>
    </row>
    <row r="18" spans="1:12">
      <c r="B18" s="46"/>
      <c r="C18" s="46"/>
      <c r="D18" s="46"/>
      <c r="E18" s="46"/>
      <c r="F18" s="568"/>
      <c r="G18" s="1665"/>
      <c r="H18" s="46"/>
      <c r="I18" s="46"/>
      <c r="J18" s="46"/>
      <c r="K18" s="46"/>
      <c r="L18" s="46"/>
    </row>
    <row r="19" spans="1:12">
      <c r="G19" s="276"/>
    </row>
    <row r="20" spans="1:12">
      <c r="F20" s="273"/>
    </row>
    <row r="21" spans="1:12">
      <c r="F21" s="273"/>
    </row>
  </sheetData>
  <mergeCells count="7">
    <mergeCell ref="H14:I14"/>
    <mergeCell ref="B14:B15"/>
    <mergeCell ref="C3:E3"/>
    <mergeCell ref="F3:G3"/>
    <mergeCell ref="C14:E14"/>
    <mergeCell ref="F14:G14"/>
    <mergeCell ref="B12:E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AD84"/>
  <sheetViews>
    <sheetView showGridLines="0" topLeftCell="A21" zoomScale="70" zoomScaleNormal="70" workbookViewId="0">
      <selection activeCell="C42" sqref="C42"/>
    </sheetView>
  </sheetViews>
  <sheetFormatPr baseColWidth="10" defaultColWidth="11.453125" defaultRowHeight="14.5"/>
  <cols>
    <col min="2" max="2" width="58.81640625" customWidth="1"/>
    <col min="3" max="5" width="13.36328125" customWidth="1"/>
    <col min="6" max="6" width="10.81640625" customWidth="1"/>
    <col min="7" max="7" width="7.81640625" bestFit="1" customWidth="1"/>
    <col min="8" max="9" width="13" customWidth="1"/>
    <col min="10" max="10" width="13.54296875" customWidth="1"/>
    <col min="11" max="11" width="15.1796875" bestFit="1" customWidth="1"/>
    <col min="13" max="13" width="30.54296875" customWidth="1"/>
    <col min="14" max="18" width="11.453125" customWidth="1"/>
    <col min="20" max="20" width="11.453125" customWidth="1"/>
  </cols>
  <sheetData>
    <row r="1" spans="1:30">
      <c r="A1" s="132" t="s">
        <v>39</v>
      </c>
    </row>
    <row r="2" spans="1:30" ht="15" thickBot="1"/>
    <row r="3" spans="1:30">
      <c r="B3" s="632" t="s">
        <v>172</v>
      </c>
      <c r="C3" s="2114" t="s">
        <v>43</v>
      </c>
      <c r="D3" s="2114"/>
      <c r="E3" s="2114"/>
      <c r="F3" s="2114" t="s">
        <v>44</v>
      </c>
      <c r="G3" s="2168"/>
      <c r="H3" s="2157" t="s">
        <v>62</v>
      </c>
      <c r="I3" s="2098"/>
      <c r="J3" s="1515" t="s">
        <v>44</v>
      </c>
      <c r="K3" s="46"/>
      <c r="L3" s="46"/>
      <c r="M3" s="2166" t="s">
        <v>198</v>
      </c>
      <c r="N3" s="2160" t="str">
        <f>+C4</f>
        <v>3T24</v>
      </c>
      <c r="O3" s="2165"/>
      <c r="P3" s="2162"/>
      <c r="Q3" s="2160" t="str">
        <f>+D4</f>
        <v>2T25</v>
      </c>
      <c r="R3" s="2165"/>
      <c r="S3" s="2162"/>
      <c r="T3" s="2163" t="str">
        <f>+E4</f>
        <v>3T25</v>
      </c>
      <c r="U3" s="2110"/>
      <c r="V3" s="2111"/>
      <c r="W3" s="46"/>
      <c r="X3" s="1446"/>
      <c r="Y3" s="1600" t="str">
        <f>+H4</f>
        <v>Set 24</v>
      </c>
      <c r="Z3" s="1447"/>
      <c r="AA3" s="1446"/>
      <c r="AB3" s="1601" t="str">
        <f>+I4</f>
        <v>Set 25</v>
      </c>
      <c r="AC3" s="1447"/>
      <c r="AD3" s="46"/>
    </row>
    <row r="4" spans="1:30" ht="15" thickBot="1">
      <c r="B4" s="75" t="s">
        <v>143</v>
      </c>
      <c r="C4" s="1087" t="s">
        <v>821</v>
      </c>
      <c r="D4" s="1087" t="s">
        <v>726</v>
      </c>
      <c r="E4" s="1088" t="s">
        <v>822</v>
      </c>
      <c r="F4" s="90" t="s">
        <v>46</v>
      </c>
      <c r="G4" s="91" t="s">
        <v>47</v>
      </c>
      <c r="H4" s="1233" t="s">
        <v>819</v>
      </c>
      <c r="I4" s="1233" t="s">
        <v>820</v>
      </c>
      <c r="J4" s="1234" t="str">
        <f>+I4&amp;" / "&amp;H4</f>
        <v>Set 25 / Set 24</v>
      </c>
      <c r="K4" s="46"/>
      <c r="L4" s="46"/>
      <c r="M4" s="2167"/>
      <c r="N4" s="118" t="s">
        <v>200</v>
      </c>
      <c r="O4" s="2158" t="s">
        <v>201</v>
      </c>
      <c r="P4" s="151" t="s">
        <v>192</v>
      </c>
      <c r="Q4" s="1516" t="s">
        <v>200</v>
      </c>
      <c r="R4" s="2158" t="s">
        <v>201</v>
      </c>
      <c r="S4" s="151" t="s">
        <v>192</v>
      </c>
      <c r="T4" s="1516" t="s">
        <v>200</v>
      </c>
      <c r="U4" s="2158" t="s">
        <v>201</v>
      </c>
      <c r="V4" s="151" t="s">
        <v>192</v>
      </c>
      <c r="W4" s="46"/>
      <c r="X4" s="1465" t="s">
        <v>200</v>
      </c>
      <c r="Y4" s="2158" t="s">
        <v>211</v>
      </c>
      <c r="Z4" s="151" t="s">
        <v>192</v>
      </c>
      <c r="AA4" s="1516" t="s">
        <v>200</v>
      </c>
      <c r="AB4" s="2158" t="s">
        <v>211</v>
      </c>
      <c r="AC4" s="151" t="s">
        <v>192</v>
      </c>
      <c r="AD4" s="46"/>
    </row>
    <row r="5" spans="1:30" s="119" customFormat="1" ht="15" thickBot="1">
      <c r="B5" s="633" t="s">
        <v>173</v>
      </c>
      <c r="C5" s="634">
        <v>4995971</v>
      </c>
      <c r="D5" s="635">
        <v>4922292</v>
      </c>
      <c r="E5" s="635">
        <v>4987693</v>
      </c>
      <c r="F5" s="636">
        <v>1.3286696522676835E-2</v>
      </c>
      <c r="G5" s="637">
        <v>-1.6569351583505989E-3</v>
      </c>
      <c r="H5" s="1207">
        <v>14857135</v>
      </c>
      <c r="I5" s="1208">
        <v>14804775</v>
      </c>
      <c r="J5" s="1209">
        <v>-3.5242326330076424E-3</v>
      </c>
      <c r="K5" s="153"/>
      <c r="L5" s="153"/>
      <c r="M5" s="75" t="s">
        <v>199</v>
      </c>
      <c r="N5" s="118" t="s">
        <v>202</v>
      </c>
      <c r="O5" s="2158"/>
      <c r="P5" s="151" t="s">
        <v>203</v>
      </c>
      <c r="Q5" s="1516" t="s">
        <v>202</v>
      </c>
      <c r="R5" s="2158"/>
      <c r="S5" s="151" t="s">
        <v>203</v>
      </c>
      <c r="T5" s="1516" t="s">
        <v>202</v>
      </c>
      <c r="U5" s="2158"/>
      <c r="V5" s="151" t="s">
        <v>203</v>
      </c>
      <c r="W5" s="46"/>
      <c r="X5" s="1466" t="s">
        <v>202</v>
      </c>
      <c r="Y5" s="2159"/>
      <c r="Z5" s="1467" t="s">
        <v>203</v>
      </c>
      <c r="AA5" s="1517" t="s">
        <v>202</v>
      </c>
      <c r="AB5" s="2159"/>
      <c r="AC5" s="1467" t="s">
        <v>203</v>
      </c>
      <c r="AD5" s="153"/>
    </row>
    <row r="6" spans="1:30">
      <c r="B6" s="155" t="s">
        <v>174</v>
      </c>
      <c r="C6" s="112">
        <v>3924222</v>
      </c>
      <c r="D6" s="113">
        <v>3840725</v>
      </c>
      <c r="E6" s="113">
        <v>3960980</v>
      </c>
      <c r="F6" s="369">
        <v>3.1310494763358482E-2</v>
      </c>
      <c r="G6" s="418">
        <v>9.3669522264540582E-3</v>
      </c>
      <c r="H6" s="284">
        <v>11714388</v>
      </c>
      <c r="I6" s="794">
        <v>11649345</v>
      </c>
      <c r="J6" s="1210">
        <v>-5.5524027375565841E-3</v>
      </c>
      <c r="K6" s="153"/>
      <c r="L6" s="153"/>
      <c r="M6" s="1445" t="s">
        <v>735</v>
      </c>
      <c r="N6" s="1443"/>
      <c r="O6" s="1439"/>
      <c r="P6" s="1440"/>
      <c r="Q6" s="1442"/>
      <c r="R6" s="1439"/>
      <c r="S6" s="1441"/>
      <c r="T6" s="1439"/>
      <c r="U6" s="1439"/>
      <c r="V6" s="1441"/>
      <c r="W6" s="46"/>
      <c r="X6" s="1444"/>
      <c r="Y6" s="1436"/>
      <c r="Z6" s="1448"/>
      <c r="AA6" s="1436"/>
      <c r="AB6" s="1436"/>
      <c r="AC6" s="1448"/>
      <c r="AD6" s="46"/>
    </row>
    <row r="7" spans="1:30">
      <c r="B7" s="155" t="s">
        <v>175</v>
      </c>
      <c r="C7" s="112">
        <v>13187</v>
      </c>
      <c r="D7" s="113">
        <v>22923</v>
      </c>
      <c r="E7" s="113">
        <v>19179</v>
      </c>
      <c r="F7" s="369">
        <v>-0.16332940714566158</v>
      </c>
      <c r="G7" s="418">
        <v>0.45438689618563738</v>
      </c>
      <c r="H7" s="284">
        <v>34184</v>
      </c>
      <c r="I7" s="794">
        <v>67211</v>
      </c>
      <c r="J7" s="1210">
        <v>0.96615375614322485</v>
      </c>
      <c r="K7" s="153"/>
      <c r="L7" s="153"/>
      <c r="M7" s="161" t="s">
        <v>204</v>
      </c>
      <c r="N7" s="814">
        <v>32083</v>
      </c>
      <c r="O7" s="1437">
        <v>365</v>
      </c>
      <c r="P7" s="1438">
        <v>4.550696630614344E-2</v>
      </c>
      <c r="Q7" s="814">
        <v>35864</v>
      </c>
      <c r="R7" s="1437">
        <v>342</v>
      </c>
      <c r="S7" s="1438">
        <v>3.8144099933080523E-2</v>
      </c>
      <c r="T7" s="814">
        <v>35034</v>
      </c>
      <c r="U7" s="1437">
        <v>316</v>
      </c>
      <c r="V7" s="352">
        <v>3.6079237312325173E-2</v>
      </c>
      <c r="W7" s="46"/>
      <c r="X7" s="1449">
        <v>31494</v>
      </c>
      <c r="Y7" s="1450">
        <v>1019</v>
      </c>
      <c r="Z7" s="1451">
        <v>4.3140492368916837E-2</v>
      </c>
      <c r="AA7" s="1449">
        <v>37991</v>
      </c>
      <c r="AB7" s="1450">
        <v>1003</v>
      </c>
      <c r="AC7" s="1451">
        <v>3.5201319610785008E-2</v>
      </c>
      <c r="AD7" s="46"/>
    </row>
    <row r="8" spans="1:30">
      <c r="B8" s="155" t="s">
        <v>176</v>
      </c>
      <c r="C8" s="112">
        <v>365361</v>
      </c>
      <c r="D8" s="113">
        <v>342323</v>
      </c>
      <c r="E8" s="113">
        <v>316420</v>
      </c>
      <c r="F8" s="369">
        <v>-7.5668301574828456E-2</v>
      </c>
      <c r="G8" s="418">
        <v>-0.13395244703183976</v>
      </c>
      <c r="H8" s="284">
        <v>1019649</v>
      </c>
      <c r="I8" s="794">
        <v>1003365</v>
      </c>
      <c r="J8" s="1210">
        <v>-1.5970201510519796E-2</v>
      </c>
      <c r="K8" s="153"/>
      <c r="L8" s="153"/>
      <c r="M8" s="161" t="s">
        <v>205</v>
      </c>
      <c r="N8" s="112">
        <v>1598</v>
      </c>
      <c r="O8" s="113">
        <v>26</v>
      </c>
      <c r="P8" s="359">
        <v>6.5081351689612016E-2</v>
      </c>
      <c r="Q8" s="112">
        <v>3215</v>
      </c>
      <c r="R8" s="113">
        <v>69</v>
      </c>
      <c r="S8" s="359">
        <v>8.5847589424572324E-2</v>
      </c>
      <c r="T8" s="112">
        <v>3999</v>
      </c>
      <c r="U8" s="113">
        <v>68</v>
      </c>
      <c r="V8" s="360">
        <v>6.801700425106276E-2</v>
      </c>
      <c r="W8" s="46"/>
      <c r="X8" s="1449">
        <v>1415</v>
      </c>
      <c r="Y8" s="1450">
        <v>80</v>
      </c>
      <c r="Z8" s="1451">
        <v>7.5382803297997639E-2</v>
      </c>
      <c r="AA8" s="1449">
        <v>2219</v>
      </c>
      <c r="AB8" s="1450">
        <v>157</v>
      </c>
      <c r="AC8" s="1451">
        <v>9.43367883430975E-2</v>
      </c>
      <c r="AD8" s="46"/>
    </row>
    <row r="9" spans="1:30">
      <c r="B9" s="155" t="s">
        <v>177</v>
      </c>
      <c r="C9" s="112">
        <v>667195</v>
      </c>
      <c r="D9" s="113">
        <v>647186</v>
      </c>
      <c r="E9" s="113">
        <v>623216</v>
      </c>
      <c r="F9" s="369">
        <v>-3.7037265948274528E-2</v>
      </c>
      <c r="G9" s="418">
        <v>-6.5916261362869932E-2</v>
      </c>
      <c r="H9" s="284">
        <v>2008167</v>
      </c>
      <c r="I9" s="794">
        <v>1928274</v>
      </c>
      <c r="J9" s="1210">
        <v>-3.9784041865044091E-2</v>
      </c>
      <c r="K9" s="153"/>
      <c r="L9" s="153"/>
      <c r="M9" s="161" t="s">
        <v>206</v>
      </c>
      <c r="N9" s="112">
        <v>52877</v>
      </c>
      <c r="O9" s="113">
        <v>681</v>
      </c>
      <c r="P9" s="359">
        <v>5.1515781908958523E-2</v>
      </c>
      <c r="Q9" s="112">
        <v>53604</v>
      </c>
      <c r="R9" s="113">
        <v>670</v>
      </c>
      <c r="S9" s="359">
        <v>4.999626893515409E-2</v>
      </c>
      <c r="T9" s="112">
        <v>51396</v>
      </c>
      <c r="U9" s="113">
        <v>643</v>
      </c>
      <c r="V9" s="360">
        <v>5.0042804887539885E-2</v>
      </c>
      <c r="W9" s="46"/>
      <c r="X9" s="1449">
        <v>52772</v>
      </c>
      <c r="Y9" s="1450">
        <v>2042</v>
      </c>
      <c r="Z9" s="1451">
        <v>5.1593016498648274E-2</v>
      </c>
      <c r="AA9" s="1449">
        <v>52506</v>
      </c>
      <c r="AB9" s="1450">
        <v>1996</v>
      </c>
      <c r="AC9" s="1451">
        <v>5.0686270775403441E-2</v>
      </c>
      <c r="AD9" s="46"/>
    </row>
    <row r="10" spans="1:30" ht="15" thickBot="1">
      <c r="B10" s="155" t="s">
        <v>178</v>
      </c>
      <c r="C10" s="112">
        <v>26006</v>
      </c>
      <c r="D10" s="113">
        <v>69135</v>
      </c>
      <c r="E10" s="113">
        <v>67898</v>
      </c>
      <c r="F10" s="369">
        <v>-1.7892529109712882E-2</v>
      </c>
      <c r="G10" s="418">
        <v>1.6108590325309544</v>
      </c>
      <c r="H10" s="284">
        <v>80747</v>
      </c>
      <c r="I10" s="794">
        <v>156580</v>
      </c>
      <c r="J10" s="1210">
        <v>0.9391432499040212</v>
      </c>
      <c r="K10" s="153"/>
      <c r="L10" s="153"/>
      <c r="M10" s="161" t="s">
        <v>33</v>
      </c>
      <c r="N10" s="112">
        <v>144757</v>
      </c>
      <c r="O10" s="113">
        <v>3924</v>
      </c>
      <c r="P10" s="359">
        <v>0.10842998956872552</v>
      </c>
      <c r="Q10" s="112">
        <v>141079</v>
      </c>
      <c r="R10" s="113">
        <v>3841</v>
      </c>
      <c r="S10" s="359">
        <v>0.10890352214007755</v>
      </c>
      <c r="T10" s="112">
        <v>142857</v>
      </c>
      <c r="U10" s="113">
        <v>3961</v>
      </c>
      <c r="V10" s="360">
        <v>0.11090811090811091</v>
      </c>
      <c r="W10" s="153"/>
      <c r="X10" s="1449">
        <v>143773</v>
      </c>
      <c r="Y10" s="1450">
        <v>11715</v>
      </c>
      <c r="Z10" s="1451">
        <v>0.10864348660736022</v>
      </c>
      <c r="AA10" s="1449">
        <v>145242</v>
      </c>
      <c r="AB10" s="1450">
        <v>11649</v>
      </c>
      <c r="AC10" s="1451">
        <v>0.1069387642692885</v>
      </c>
      <c r="AD10" s="46"/>
    </row>
    <row r="11" spans="1:30" s="119" customFormat="1" ht="15" thickBot="1">
      <c r="B11" s="258" t="s">
        <v>179</v>
      </c>
      <c r="C11" s="120">
        <v>1405221</v>
      </c>
      <c r="D11" s="121">
        <v>1306921</v>
      </c>
      <c r="E11" s="121">
        <v>1299864</v>
      </c>
      <c r="F11" s="368">
        <v>-5.3997142903052285E-3</v>
      </c>
      <c r="G11" s="419">
        <v>-7.4975395329275607E-2</v>
      </c>
      <c r="H11" s="285">
        <v>4371798</v>
      </c>
      <c r="I11" s="796">
        <v>3929563</v>
      </c>
      <c r="J11" s="1211">
        <v>-0.1011563205802281</v>
      </c>
      <c r="K11" s="153"/>
      <c r="L11" s="153"/>
      <c r="M11" s="373" t="s">
        <v>207</v>
      </c>
      <c r="N11" s="817">
        <v>231315</v>
      </c>
      <c r="O11" s="818">
        <v>4996</v>
      </c>
      <c r="P11" s="819">
        <v>8.6393013855564929E-2</v>
      </c>
      <c r="Q11" s="817">
        <v>233762</v>
      </c>
      <c r="R11" s="818">
        <v>4922</v>
      </c>
      <c r="S11" s="820">
        <v>8.4222414250391425E-2</v>
      </c>
      <c r="T11" s="817">
        <v>233286</v>
      </c>
      <c r="U11" s="818">
        <v>4988</v>
      </c>
      <c r="V11" s="819">
        <v>8.5525920972540137E-2</v>
      </c>
      <c r="W11" s="46"/>
      <c r="X11" s="1452">
        <v>229454</v>
      </c>
      <c r="Y11" s="1453">
        <v>14856</v>
      </c>
      <c r="Z11" s="1454">
        <v>8.6326671141056591E-2</v>
      </c>
      <c r="AA11" s="1452">
        <v>237958</v>
      </c>
      <c r="AB11" s="1453">
        <v>14805</v>
      </c>
      <c r="AC11" s="1454">
        <v>8.2955815732188035E-2</v>
      </c>
      <c r="AD11" s="153"/>
    </row>
    <row r="12" spans="1:30" s="119" customFormat="1" ht="27" thickBot="1">
      <c r="B12" s="1150" t="s">
        <v>660</v>
      </c>
      <c r="C12" s="120">
        <v>1276643</v>
      </c>
      <c r="D12" s="121">
        <v>1167866</v>
      </c>
      <c r="E12" s="121">
        <v>1158421</v>
      </c>
      <c r="F12" s="791">
        <v>-8.0874004380639564E-3</v>
      </c>
      <c r="G12" s="792">
        <v>-9.2603805449134963E-2</v>
      </c>
      <c r="H12" s="285">
        <v>3996530</v>
      </c>
      <c r="I12" s="796">
        <v>3513443</v>
      </c>
      <c r="J12" s="1211">
        <v>-0.12087661045957368</v>
      </c>
      <c r="K12" s="153"/>
      <c r="L12" s="153"/>
      <c r="M12" s="154" t="s">
        <v>208</v>
      </c>
      <c r="N12" s="821">
        <v>0.5568510472731989</v>
      </c>
      <c r="O12" s="822">
        <v>0.6883506805444356</v>
      </c>
      <c r="P12" s="823">
        <v>0.10679460903049499</v>
      </c>
      <c r="Q12" s="821">
        <v>0.56537418399911021</v>
      </c>
      <c r="R12" s="822">
        <v>0.71068671271840711</v>
      </c>
      <c r="S12" s="822">
        <v>0.10586926749544123</v>
      </c>
      <c r="T12" s="821">
        <v>0.56726078718825823</v>
      </c>
      <c r="U12" s="822">
        <v>0.7135124298315958</v>
      </c>
      <c r="V12" s="823">
        <v>0.10757628425045718</v>
      </c>
      <c r="W12" s="46"/>
      <c r="X12" s="821">
        <v>0.56258335003965931</v>
      </c>
      <c r="Y12" s="822">
        <v>0.69379375336564353</v>
      </c>
      <c r="Z12" s="1455">
        <v>0.10646050079920261</v>
      </c>
      <c r="AA12" s="821">
        <v>0.55770346027450224</v>
      </c>
      <c r="AB12" s="822">
        <v>0.70982776089159072</v>
      </c>
      <c r="AC12" s="1455">
        <v>0.10558360334564088</v>
      </c>
      <c r="AD12" s="153"/>
    </row>
    <row r="13" spans="1:30" ht="15" thickBot="1">
      <c r="B13" s="157" t="s">
        <v>181</v>
      </c>
      <c r="C13" s="112">
        <v>677509</v>
      </c>
      <c r="D13" s="113">
        <v>541014</v>
      </c>
      <c r="E13" s="113">
        <v>565344</v>
      </c>
      <c r="F13" s="369">
        <v>4.4971109804921867E-2</v>
      </c>
      <c r="G13" s="418">
        <v>-0.16555499631739209</v>
      </c>
      <c r="H13" s="284">
        <v>2195045</v>
      </c>
      <c r="I13" s="794">
        <v>1725971</v>
      </c>
      <c r="J13" s="1210">
        <v>-0.21369675792523615</v>
      </c>
      <c r="K13" s="153"/>
      <c r="L13" s="153"/>
      <c r="M13" s="154" t="s">
        <v>209</v>
      </c>
      <c r="N13" s="821">
        <v>0.4431489527268011</v>
      </c>
      <c r="O13" s="822">
        <v>0.31164931945556446</v>
      </c>
      <c r="P13" s="823">
        <v>6.0756826363077644E-2</v>
      </c>
      <c r="Q13" s="821">
        <v>0.43462581600088979</v>
      </c>
      <c r="R13" s="822">
        <v>0.28931328728159283</v>
      </c>
      <c r="S13" s="822">
        <v>5.6063543932519021E-2</v>
      </c>
      <c r="T13" s="821">
        <v>0.43273921281174182</v>
      </c>
      <c r="U13" s="822">
        <v>0.28648757016840415</v>
      </c>
      <c r="V13" s="823">
        <v>5.6620968381012757E-2</v>
      </c>
      <c r="W13" s="46"/>
      <c r="X13" s="821">
        <v>0.43741664996034063</v>
      </c>
      <c r="Y13" s="822">
        <v>0.30620624663435647</v>
      </c>
      <c r="Z13" s="1455">
        <v>6.0431549546497688E-2</v>
      </c>
      <c r="AA13" s="821">
        <v>0.44229653972549776</v>
      </c>
      <c r="AB13" s="822">
        <v>0.29017223910840934</v>
      </c>
      <c r="AC13" s="1455">
        <v>5.4423837032532681E-2</v>
      </c>
      <c r="AD13" s="46"/>
    </row>
    <row r="14" spans="1:30">
      <c r="B14" s="157" t="s">
        <v>182</v>
      </c>
      <c r="C14" s="112">
        <v>262319</v>
      </c>
      <c r="D14" s="113">
        <v>265710</v>
      </c>
      <c r="E14" s="113">
        <v>252490</v>
      </c>
      <c r="F14" s="369">
        <v>-4.9753490647698621E-2</v>
      </c>
      <c r="G14" s="418">
        <v>-3.7469645736679387E-2</v>
      </c>
      <c r="H14" s="284">
        <v>794488</v>
      </c>
      <c r="I14" s="794">
        <v>784402</v>
      </c>
      <c r="J14" s="1210">
        <v>-1.2694968331806144E-2</v>
      </c>
      <c r="K14" s="153"/>
      <c r="L14" s="153"/>
      <c r="M14" s="46"/>
      <c r="N14" s="46"/>
      <c r="O14" s="46"/>
      <c r="P14" s="46"/>
      <c r="Q14" s="46"/>
      <c r="R14" s="46"/>
      <c r="S14" s="46"/>
      <c r="T14" s="46"/>
      <c r="U14" s="46"/>
      <c r="V14" s="46"/>
      <c r="W14" s="46"/>
      <c r="X14" s="46"/>
      <c r="Y14" s="46"/>
      <c r="Z14" s="46"/>
      <c r="AA14" s="46"/>
      <c r="AB14" s="46"/>
      <c r="AC14" s="46"/>
      <c r="AD14" s="46"/>
    </row>
    <row r="15" spans="1:30">
      <c r="B15" s="157" t="s">
        <v>183</v>
      </c>
      <c r="C15" s="112">
        <v>200801</v>
      </c>
      <c r="D15" s="113">
        <v>193125</v>
      </c>
      <c r="E15" s="113">
        <v>164653</v>
      </c>
      <c r="F15" s="369">
        <v>-0.14742783171521034</v>
      </c>
      <c r="G15" s="418">
        <v>-0.18001902380964238</v>
      </c>
      <c r="H15" s="284">
        <v>598170</v>
      </c>
      <c r="I15" s="794">
        <v>525802</v>
      </c>
      <c r="J15" s="1210">
        <v>-0.1209823294381196</v>
      </c>
      <c r="K15" s="153"/>
      <c r="L15" s="153"/>
      <c r="M15" s="46"/>
      <c r="N15" s="46"/>
      <c r="O15" s="46"/>
      <c r="P15" s="46"/>
      <c r="Q15" s="46"/>
      <c r="R15" s="46"/>
      <c r="S15" s="46"/>
      <c r="T15" s="46"/>
      <c r="U15" s="46"/>
      <c r="V15" s="46"/>
      <c r="W15" s="46"/>
      <c r="X15" s="46"/>
      <c r="Y15" s="46"/>
      <c r="Z15" s="46"/>
      <c r="AA15" s="46"/>
      <c r="AB15" s="46"/>
      <c r="AC15" s="46"/>
      <c r="AD15" s="46"/>
    </row>
    <row r="16" spans="1:30" ht="15" thickBot="1">
      <c r="B16" s="158" t="s">
        <v>641</v>
      </c>
      <c r="C16" s="112">
        <v>136014</v>
      </c>
      <c r="D16" s="113">
        <v>168017</v>
      </c>
      <c r="E16" s="113">
        <v>175934</v>
      </c>
      <c r="F16" s="369">
        <v>4.7120231881297728E-2</v>
      </c>
      <c r="G16" s="418">
        <v>0.2934991986119076</v>
      </c>
      <c r="H16" s="284">
        <v>408827</v>
      </c>
      <c r="I16" s="794">
        <v>477268</v>
      </c>
      <c r="J16" s="1210">
        <v>0.16740821912447074</v>
      </c>
      <c r="K16" s="153"/>
      <c r="L16" s="153"/>
      <c r="M16" s="46"/>
      <c r="N16" s="46"/>
      <c r="O16" s="46"/>
      <c r="P16" s="46"/>
      <c r="Q16" s="46"/>
      <c r="R16" s="46"/>
      <c r="S16" s="46"/>
      <c r="T16" s="46"/>
      <c r="U16" s="46"/>
      <c r="V16" s="46"/>
      <c r="W16" s="46"/>
      <c r="X16" s="46"/>
      <c r="Y16" s="46"/>
      <c r="Z16" s="46"/>
      <c r="AA16" s="46"/>
      <c r="AB16" s="46"/>
      <c r="AC16" s="46"/>
      <c r="AD16" s="46"/>
    </row>
    <row r="17" spans="2:30" s="119" customFormat="1" ht="15" thickBot="1">
      <c r="B17" s="156" t="s">
        <v>184</v>
      </c>
      <c r="C17" s="120">
        <v>128578</v>
      </c>
      <c r="D17" s="121">
        <v>139055</v>
      </c>
      <c r="E17" s="121">
        <v>141443</v>
      </c>
      <c r="F17" s="368">
        <v>1.717306101902125E-2</v>
      </c>
      <c r="G17" s="419">
        <v>0.10005599713792405</v>
      </c>
      <c r="H17" s="285">
        <v>375268</v>
      </c>
      <c r="I17" s="796">
        <v>416120</v>
      </c>
      <c r="J17" s="1211">
        <v>0.10886086743340759</v>
      </c>
      <c r="K17" s="153"/>
      <c r="L17" s="153"/>
      <c r="M17" s="2166" t="s">
        <v>210</v>
      </c>
      <c r="N17" s="2164" t="str">
        <f>+N3</f>
        <v>3T24</v>
      </c>
      <c r="O17" s="2165"/>
      <c r="P17" s="2162"/>
      <c r="Q17" s="2164" t="str">
        <f>+Q3</f>
        <v>2T25</v>
      </c>
      <c r="R17" s="2165"/>
      <c r="S17" s="2162"/>
      <c r="T17" s="2164" t="str">
        <f>+T3</f>
        <v>3T25</v>
      </c>
      <c r="U17" s="2165"/>
      <c r="V17" s="2162"/>
      <c r="W17" s="46"/>
      <c r="X17" s="2160" t="str">
        <f>+Y3</f>
        <v>Set 24</v>
      </c>
      <c r="Y17" s="2161"/>
      <c r="Z17" s="2162"/>
      <c r="AA17" s="2160" t="str">
        <f>+AB3</f>
        <v>Set 25</v>
      </c>
      <c r="AB17" s="2161"/>
      <c r="AC17" s="2162"/>
      <c r="AD17" s="153"/>
    </row>
    <row r="18" spans="2:30" s="119" customFormat="1" ht="15" thickBot="1">
      <c r="B18" s="373" t="s">
        <v>64</v>
      </c>
      <c r="C18" s="135">
        <v>3590750</v>
      </c>
      <c r="D18" s="136">
        <v>3615371</v>
      </c>
      <c r="E18" s="136">
        <v>3687829</v>
      </c>
      <c r="F18" s="370">
        <v>2.004164994408596E-2</v>
      </c>
      <c r="G18" s="371">
        <v>2.7035856018937546E-2</v>
      </c>
      <c r="H18" s="850">
        <v>10485337</v>
      </c>
      <c r="I18" s="851">
        <v>10875212</v>
      </c>
      <c r="J18" s="1212">
        <v>3.7182877383912412E-2</v>
      </c>
      <c r="K18" s="153"/>
      <c r="L18" s="153"/>
      <c r="M18" s="2167"/>
      <c r="N18" s="117" t="s">
        <v>200</v>
      </c>
      <c r="O18" s="2158" t="s">
        <v>211</v>
      </c>
      <c r="P18" s="151" t="s">
        <v>192</v>
      </c>
      <c r="Q18" s="1516" t="s">
        <v>200</v>
      </c>
      <c r="R18" s="2158" t="s">
        <v>211</v>
      </c>
      <c r="S18" s="151" t="s">
        <v>192</v>
      </c>
      <c r="T18" s="1516" t="s">
        <v>200</v>
      </c>
      <c r="U18" s="2158" t="s">
        <v>211</v>
      </c>
      <c r="V18" s="151" t="s">
        <v>192</v>
      </c>
      <c r="W18" s="46"/>
      <c r="X18" s="1465" t="s">
        <v>200</v>
      </c>
      <c r="Y18" s="2158" t="s">
        <v>211</v>
      </c>
      <c r="Z18" s="151" t="s">
        <v>192</v>
      </c>
      <c r="AA18" s="1516" t="s">
        <v>200</v>
      </c>
      <c r="AB18" s="2158" t="s">
        <v>211</v>
      </c>
      <c r="AC18" s="151" t="s">
        <v>192</v>
      </c>
      <c r="AD18" s="153"/>
    </row>
    <row r="19" spans="2:30" ht="15" thickBot="1">
      <c r="B19" s="1149" t="s">
        <v>406</v>
      </c>
      <c r="C19" s="135">
        <v>868081</v>
      </c>
      <c r="D19" s="136">
        <v>575159</v>
      </c>
      <c r="E19" s="136">
        <v>602918</v>
      </c>
      <c r="F19" s="370">
        <v>0</v>
      </c>
      <c r="G19" s="371">
        <v>0</v>
      </c>
      <c r="H19" s="850">
        <v>2776151</v>
      </c>
      <c r="I19" s="851">
        <v>1759970</v>
      </c>
      <c r="J19" s="1212">
        <v>0</v>
      </c>
      <c r="K19" s="153"/>
      <c r="L19" s="153"/>
      <c r="M19" s="75" t="s">
        <v>199</v>
      </c>
      <c r="N19" s="117" t="s">
        <v>202</v>
      </c>
      <c r="O19" s="2158"/>
      <c r="P19" s="151" t="s">
        <v>203</v>
      </c>
      <c r="Q19" s="1516" t="s">
        <v>202</v>
      </c>
      <c r="R19" s="2158"/>
      <c r="S19" s="151" t="s">
        <v>203</v>
      </c>
      <c r="T19" s="1516" t="s">
        <v>202</v>
      </c>
      <c r="U19" s="2158"/>
      <c r="V19" s="151" t="s">
        <v>203</v>
      </c>
      <c r="W19" s="46"/>
      <c r="X19" s="1465" t="s">
        <v>202</v>
      </c>
      <c r="Y19" s="2158"/>
      <c r="Z19" s="151" t="s">
        <v>203</v>
      </c>
      <c r="AA19" s="1516" t="s">
        <v>202</v>
      </c>
      <c r="AB19" s="2158"/>
      <c r="AC19" s="151" t="s">
        <v>203</v>
      </c>
      <c r="AD19" s="46"/>
    </row>
    <row r="20" spans="2:30" ht="15" thickBot="1">
      <c r="B20" s="155" t="s">
        <v>66</v>
      </c>
      <c r="C20" s="112">
        <v>2722669</v>
      </c>
      <c r="D20" s="113">
        <v>3040212</v>
      </c>
      <c r="E20" s="113">
        <v>3084911</v>
      </c>
      <c r="F20" s="369">
        <v>1.4702593108638477E-2</v>
      </c>
      <c r="G20" s="418">
        <v>0.13304665385325942</v>
      </c>
      <c r="H20" s="284">
        <v>7709186</v>
      </c>
      <c r="I20" s="794">
        <v>9115242</v>
      </c>
      <c r="J20" s="1210">
        <v>0.18238708989509397</v>
      </c>
      <c r="K20" s="153"/>
      <c r="L20" s="153"/>
      <c r="M20" s="1445" t="s">
        <v>735</v>
      </c>
      <c r="N20" s="1443"/>
      <c r="O20" s="1439"/>
      <c r="P20" s="1440"/>
      <c r="Q20" s="1442"/>
      <c r="R20" s="1439"/>
      <c r="S20" s="1441"/>
      <c r="T20" s="1439"/>
      <c r="U20" s="1439"/>
      <c r="V20" s="1441"/>
      <c r="W20" s="46"/>
      <c r="X20" s="1444"/>
      <c r="Y20" s="1436"/>
      <c r="Z20" s="1448"/>
      <c r="AA20" s="1436"/>
      <c r="AB20" s="1436"/>
      <c r="AC20" s="1448"/>
      <c r="AD20" s="46"/>
    </row>
    <row r="21" spans="2:30" ht="15" thickBot="1">
      <c r="B21" s="638" t="s">
        <v>185</v>
      </c>
      <c r="C21" s="615">
        <v>231316507</v>
      </c>
      <c r="D21" s="616">
        <v>233761957</v>
      </c>
      <c r="E21" s="616">
        <v>233285291</v>
      </c>
      <c r="F21" s="639">
        <v>-2.0391085278260225E-3</v>
      </c>
      <c r="G21" s="640">
        <v>8.5112127341608178E-3</v>
      </c>
      <c r="H21" s="996">
        <v>229452866</v>
      </c>
      <c r="I21" s="996">
        <v>237958450.5</v>
      </c>
      <c r="J21" s="1213">
        <v>3.7068983483518572E-2</v>
      </c>
      <c r="K21" s="153"/>
      <c r="L21" s="153"/>
      <c r="M21" s="161" t="s">
        <v>156</v>
      </c>
      <c r="N21" s="112">
        <v>153203</v>
      </c>
      <c r="O21" s="113">
        <v>678</v>
      </c>
      <c r="P21" s="359">
        <v>1.7702003224479939E-2</v>
      </c>
      <c r="Q21" s="112">
        <v>156171</v>
      </c>
      <c r="R21" s="113">
        <v>541</v>
      </c>
      <c r="S21" s="359">
        <v>1.3856605899943012E-2</v>
      </c>
      <c r="T21" s="112">
        <v>156577</v>
      </c>
      <c r="U21" s="113">
        <v>565</v>
      </c>
      <c r="V21" s="360">
        <v>1.4433792958097293E-2</v>
      </c>
      <c r="W21" s="46"/>
      <c r="X21" s="1456">
        <v>151070</v>
      </c>
      <c r="Y21" s="1457">
        <v>2195</v>
      </c>
      <c r="Z21" s="1458">
        <v>1.9372917632002825E-2</v>
      </c>
      <c r="AA21" s="1456">
        <v>160136</v>
      </c>
      <c r="AB21" s="1457">
        <v>1726</v>
      </c>
      <c r="AC21" s="1458">
        <v>1.4371117883132672E-2</v>
      </c>
      <c r="AD21" s="46"/>
    </row>
    <row r="22" spans="2:30" ht="15">
      <c r="B22" s="633" t="s">
        <v>700</v>
      </c>
      <c r="C22" s="641">
        <v>6.4315825069933288E-2</v>
      </c>
      <c r="D22" s="642">
        <v>6.4243575784232509E-2</v>
      </c>
      <c r="E22" s="642">
        <v>6.5658181595341134E-2</v>
      </c>
      <c r="F22" s="1159" t="str">
        <f>CONCATENATE(ROUND(E22*10000,0)-ROUND(D22*10000,0)," pbs")</f>
        <v>15 pbs</v>
      </c>
      <c r="G22" s="1160" t="str">
        <f>CONCATENATE(ROUND(E22*10000,0)-ROUND(C22*10000,0)," pbs")</f>
        <v>14 pbs</v>
      </c>
      <c r="H22" s="274">
        <v>6.3110158173690742E-2</v>
      </c>
      <c r="I22" s="274">
        <v>6.3267807054968761E-2</v>
      </c>
      <c r="J22" s="1214" t="str">
        <f>CONCATENATE(ROUND(I22*10000,0)-ROUND(H22*10000,0)," pbs")</f>
        <v>2 pbs</v>
      </c>
      <c r="K22" s="153"/>
      <c r="L22" s="153"/>
      <c r="M22" s="161" t="s">
        <v>212</v>
      </c>
      <c r="N22" s="814">
        <v>17828</v>
      </c>
      <c r="O22" s="815">
        <v>262</v>
      </c>
      <c r="P22" s="816">
        <v>5.8783935382544311E-2</v>
      </c>
      <c r="Q22" s="814">
        <v>17107</v>
      </c>
      <c r="R22" s="815">
        <v>265</v>
      </c>
      <c r="S22" s="816">
        <v>6.1962939147717305E-2</v>
      </c>
      <c r="T22" s="814">
        <v>17067</v>
      </c>
      <c r="U22" s="815">
        <v>253</v>
      </c>
      <c r="V22" s="352">
        <v>5.9295716880529675E-2</v>
      </c>
      <c r="W22" s="46"/>
      <c r="X22" s="1456">
        <v>18617</v>
      </c>
      <c r="Y22" s="1457">
        <v>794</v>
      </c>
      <c r="Z22" s="1458">
        <v>5.686558879876815E-2</v>
      </c>
      <c r="AA22" s="1456">
        <v>17643</v>
      </c>
      <c r="AB22" s="1457">
        <v>785</v>
      </c>
      <c r="AC22" s="1458">
        <v>5.9324755804946248E-2</v>
      </c>
      <c r="AD22" s="46"/>
    </row>
    <row r="23" spans="2:30" ht="15">
      <c r="B23" s="258" t="s">
        <v>701</v>
      </c>
      <c r="C23" s="420">
        <v>4.9304687105620179E-2</v>
      </c>
      <c r="D23" s="421">
        <v>5.4401786172589235E-2</v>
      </c>
      <c r="E23" s="421">
        <v>5.5320315930248685E-2</v>
      </c>
      <c r="F23" s="1161" t="str">
        <f>CONCATENATE(ROUND(E23*10000,0)-ROUND(D23*10000,0)," pbs")</f>
        <v>9 pbs</v>
      </c>
      <c r="G23" s="1162" t="str">
        <f>CONCATENATE(ROUND(E23*10000,0)-ROUND(C23*10000,0)," pbs")</f>
        <v>60 pbs</v>
      </c>
      <c r="H23" s="274">
        <v>4.6978153674489292E-2</v>
      </c>
      <c r="I23" s="274">
        <v>5.3406309546744447E-2</v>
      </c>
      <c r="J23" s="1214" t="str">
        <f>CONCATENATE(ROUND(I23*10000,0)-ROUND(H23*10000,0)," pbs")</f>
        <v>64 pbs</v>
      </c>
      <c r="K23" s="153"/>
      <c r="L23" s="153"/>
      <c r="M23" s="161" t="s">
        <v>213</v>
      </c>
      <c r="N23" s="814">
        <v>17453</v>
      </c>
      <c r="O23" s="815">
        <v>201</v>
      </c>
      <c r="P23" s="816">
        <v>4.6066578811665614E-2</v>
      </c>
      <c r="Q23" s="814">
        <v>13252</v>
      </c>
      <c r="R23" s="815">
        <v>193</v>
      </c>
      <c r="S23" s="816">
        <v>5.825535768185934E-2</v>
      </c>
      <c r="T23" s="814">
        <v>12161</v>
      </c>
      <c r="U23" s="815">
        <v>165</v>
      </c>
      <c r="V23" s="352">
        <v>5.4271852643697063E-2</v>
      </c>
      <c r="W23" s="153"/>
      <c r="X23" s="1456">
        <v>15773</v>
      </c>
      <c r="Y23" s="1457">
        <v>598</v>
      </c>
      <c r="Z23" s="1458">
        <v>5.0550518819079016E-2</v>
      </c>
      <c r="AA23" s="1456">
        <v>14739</v>
      </c>
      <c r="AB23" s="1457">
        <v>525</v>
      </c>
      <c r="AC23" s="1458">
        <v>4.7493045661171046E-2</v>
      </c>
      <c r="AD23" s="46"/>
    </row>
    <row r="24" spans="2:30" ht="15.5" thickBot="1">
      <c r="B24" s="978" t="s">
        <v>702</v>
      </c>
      <c r="C24" s="977">
        <v>0.24175478660446981</v>
      </c>
      <c r="D24" s="422">
        <v>0.1590871310302594</v>
      </c>
      <c r="E24" s="422">
        <v>0.16348859993237214</v>
      </c>
      <c r="F24" s="1163" t="str">
        <f>CONCATENATE(ROUND(E24*10000,0)-ROUND(D24*10000,0)," pbs")</f>
        <v>44 pbs</v>
      </c>
      <c r="G24" s="1164" t="str">
        <f>CONCATENATE(ROUND(E24*10000,0)-ROUND(C24*10000,0)," pbs")</f>
        <v>-783 pbs</v>
      </c>
      <c r="H24" s="1215">
        <v>0.26476507145168532</v>
      </c>
      <c r="I24" s="1216">
        <v>0.16183316702239919</v>
      </c>
      <c r="J24" s="1217" t="str">
        <f>CONCATENATE(ROUND(I24*10000,0)-ROUND(H24*10000,0)," pbs")</f>
        <v>-1030 pbs</v>
      </c>
      <c r="K24" s="153"/>
      <c r="L24" s="46"/>
      <c r="M24" s="161" t="s">
        <v>214</v>
      </c>
      <c r="N24" s="814">
        <v>2371</v>
      </c>
      <c r="O24" s="815">
        <v>264</v>
      </c>
      <c r="P24" s="816">
        <v>0.44538169548713624</v>
      </c>
      <c r="Q24" s="814">
        <v>4632</v>
      </c>
      <c r="R24" s="815">
        <v>307</v>
      </c>
      <c r="S24" s="816">
        <v>0.26511226252158893</v>
      </c>
      <c r="T24" s="814">
        <v>4853</v>
      </c>
      <c r="U24" s="815">
        <v>317</v>
      </c>
      <c r="V24" s="352">
        <v>0.26128168143416441</v>
      </c>
      <c r="W24" s="46"/>
      <c r="X24" s="1456">
        <v>2651</v>
      </c>
      <c r="Y24" s="1457">
        <v>785</v>
      </c>
      <c r="Z24" s="1458">
        <v>0.39481956494404624</v>
      </c>
      <c r="AA24" s="1456">
        <v>2976</v>
      </c>
      <c r="AB24" s="1457">
        <v>894</v>
      </c>
      <c r="AC24" s="1458">
        <v>0.40053763440860218</v>
      </c>
      <c r="AD24" s="46"/>
    </row>
    <row r="25" spans="2:30" ht="15" thickBot="1">
      <c r="B25" s="1644" t="s">
        <v>743</v>
      </c>
      <c r="C25" s="274"/>
      <c r="D25" s="274"/>
      <c r="E25" s="274"/>
      <c r="F25" s="275"/>
      <c r="G25" s="275"/>
      <c r="H25" s="275"/>
      <c r="I25" s="275"/>
      <c r="J25" s="275"/>
      <c r="K25" s="46"/>
      <c r="L25" s="46"/>
      <c r="M25" s="373" t="s">
        <v>215</v>
      </c>
      <c r="N25" s="817">
        <v>190855</v>
      </c>
      <c r="O25" s="818">
        <v>1405</v>
      </c>
      <c r="P25" s="819">
        <v>2.9446438395640668E-2</v>
      </c>
      <c r="Q25" s="817">
        <v>191162</v>
      </c>
      <c r="R25" s="818">
        <v>1306</v>
      </c>
      <c r="S25" s="820">
        <v>2.7327606951172305E-2</v>
      </c>
      <c r="T25" s="817">
        <v>190658</v>
      </c>
      <c r="U25" s="818">
        <v>1300</v>
      </c>
      <c r="V25" s="819">
        <v>2.7273966998499932E-2</v>
      </c>
      <c r="W25" s="46"/>
      <c r="X25" s="1459">
        <v>188111</v>
      </c>
      <c r="Y25" s="1460">
        <v>4372</v>
      </c>
      <c r="Z25" s="1461">
        <v>3.0988795622442777E-2</v>
      </c>
      <c r="AA25" s="1459">
        <v>195494</v>
      </c>
      <c r="AB25" s="1460">
        <v>3930</v>
      </c>
      <c r="AC25" s="1461">
        <v>2.6803891679540035E-2</v>
      </c>
      <c r="AD25" s="46"/>
    </row>
    <row r="26" spans="2:30" ht="15" thickBot="1">
      <c r="B26" s="46"/>
      <c r="C26" s="46"/>
      <c r="D26" s="46"/>
      <c r="E26" s="46"/>
      <c r="F26" s="46"/>
      <c r="G26" s="46"/>
      <c r="H26" s="46"/>
      <c r="I26" s="46"/>
      <c r="J26" s="46"/>
      <c r="K26" s="46"/>
      <c r="L26" s="46"/>
      <c r="M26" s="374" t="s">
        <v>216</v>
      </c>
      <c r="N26" s="821">
        <v>0.49257813523355426</v>
      </c>
      <c r="O26" s="822">
        <v>0.48540925266903917</v>
      </c>
      <c r="P26" s="823">
        <v>2.9017880886279265E-2</v>
      </c>
      <c r="Q26" s="821">
        <v>0.52367102248354802</v>
      </c>
      <c r="R26" s="822">
        <v>0.51914241960183771</v>
      </c>
      <c r="S26" s="822">
        <v>2.7091283239765847E-2</v>
      </c>
      <c r="T26" s="821">
        <v>0.52617251833125278</v>
      </c>
      <c r="U26" s="822">
        <v>0.52846153846153843</v>
      </c>
      <c r="V26" s="823">
        <v>2.7392617550015451E-2</v>
      </c>
      <c r="W26" s="46"/>
      <c r="X26" s="1462">
        <v>0.49271972399274894</v>
      </c>
      <c r="Y26" s="1463">
        <v>0.50754803293687101</v>
      </c>
      <c r="Z26" s="1464">
        <v>3.1921397694006287E-2</v>
      </c>
      <c r="AA26" s="1462">
        <v>0.51928447931905841</v>
      </c>
      <c r="AB26" s="1463">
        <v>0.52697201017811701</v>
      </c>
      <c r="AC26" s="1464">
        <v>2.7200698733545445E-2</v>
      </c>
      <c r="AD26" s="46"/>
    </row>
    <row r="27" spans="2:30" ht="15" thickBot="1">
      <c r="B27" s="46"/>
      <c r="C27" s="46"/>
      <c r="D27" s="46"/>
      <c r="E27" s="46"/>
      <c r="F27" s="46"/>
      <c r="G27" s="46"/>
      <c r="H27" s="46"/>
      <c r="I27" s="46"/>
      <c r="J27" s="46"/>
      <c r="K27" s="46"/>
      <c r="L27" s="46"/>
      <c r="M27" s="374" t="s">
        <v>217</v>
      </c>
      <c r="N27" s="821">
        <v>0.50742186476644568</v>
      </c>
      <c r="O27" s="822">
        <v>0.51459074733096088</v>
      </c>
      <c r="P27" s="823">
        <v>2.9862459212754534E-2</v>
      </c>
      <c r="Q27" s="821">
        <v>0.47632897751645203</v>
      </c>
      <c r="R27" s="822">
        <v>0.48085758039816234</v>
      </c>
      <c r="S27" s="822">
        <v>2.7587418731330169E-2</v>
      </c>
      <c r="T27" s="821">
        <v>0.47382748166874716</v>
      </c>
      <c r="U27" s="822">
        <v>0.47153846153846152</v>
      </c>
      <c r="V27" s="823">
        <v>2.7142208791330433E-2</v>
      </c>
      <c r="W27" s="153"/>
      <c r="X27" s="1462">
        <v>0.50728027600725101</v>
      </c>
      <c r="Y27" s="1463">
        <v>0.49245196706312899</v>
      </c>
      <c r="Z27" s="1464">
        <v>3.0082962186708584E-2</v>
      </c>
      <c r="AA27" s="1462">
        <v>0.48071552068094159</v>
      </c>
      <c r="AB27" s="1463">
        <v>0.47302798982188293</v>
      </c>
      <c r="AC27" s="1464">
        <v>2.6375247844330707E-2</v>
      </c>
      <c r="AD27" s="46"/>
    </row>
    <row r="28" spans="2:30" ht="15" thickBot="1">
      <c r="B28" s="632" t="s">
        <v>186</v>
      </c>
      <c r="C28" s="2097" t="s">
        <v>43</v>
      </c>
      <c r="D28" s="2157"/>
      <c r="E28" s="2157"/>
      <c r="F28" s="2097" t="s">
        <v>44</v>
      </c>
      <c r="G28" s="2098"/>
      <c r="H28" s="2097" t="s">
        <v>62</v>
      </c>
      <c r="I28" s="2098"/>
      <c r="J28" s="1514" t="s">
        <v>44</v>
      </c>
      <c r="K28" s="46"/>
      <c r="L28" s="46"/>
      <c r="M28" s="46"/>
      <c r="N28" s="822"/>
      <c r="O28" s="822"/>
      <c r="P28" s="1666"/>
      <c r="Q28" s="822"/>
      <c r="R28" s="822"/>
      <c r="S28" s="1666"/>
      <c r="T28" s="822"/>
      <c r="U28" s="822"/>
      <c r="V28" s="1666"/>
      <c r="W28" s="46"/>
      <c r="X28" s="46"/>
      <c r="Y28" s="46"/>
      <c r="Z28" s="46"/>
      <c r="AA28" s="46"/>
      <c r="AB28" s="46"/>
      <c r="AC28" s="46"/>
      <c r="AD28" s="46"/>
    </row>
    <row r="29" spans="2:30" ht="15" thickBot="1">
      <c r="B29" s="1069" t="s">
        <v>143</v>
      </c>
      <c r="C29" s="1070" t="str">
        <f t="shared" ref="C29:J29" si="0">+C4</f>
        <v>3T24</v>
      </c>
      <c r="D29" s="1071" t="str">
        <f t="shared" si="0"/>
        <v>2T25</v>
      </c>
      <c r="E29" s="1089" t="str">
        <f t="shared" si="0"/>
        <v>3T25</v>
      </c>
      <c r="F29" s="1072" t="str">
        <f t="shared" si="0"/>
        <v>TaT</v>
      </c>
      <c r="G29" s="1095" t="str">
        <f t="shared" si="0"/>
        <v>AaA</v>
      </c>
      <c r="H29" s="1233" t="str">
        <f t="shared" si="0"/>
        <v>Set 24</v>
      </c>
      <c r="I29" s="1233" t="str">
        <f t="shared" si="0"/>
        <v>Set 25</v>
      </c>
      <c r="J29" s="1234" t="str">
        <f t="shared" si="0"/>
        <v>Set 25 / Set 24</v>
      </c>
      <c r="K29" s="46"/>
      <c r="L29" s="46"/>
      <c r="M29" s="152" t="s">
        <v>784</v>
      </c>
      <c r="N29" s="817">
        <v>231315</v>
      </c>
      <c r="O29" s="818">
        <v>3591</v>
      </c>
      <c r="P29" s="819">
        <v>6.2097140263277346E-2</v>
      </c>
      <c r="Q29" s="817">
        <v>233762</v>
      </c>
      <c r="R29" s="818">
        <v>3616</v>
      </c>
      <c r="S29" s="820">
        <v>6.1874898400937704E-2</v>
      </c>
      <c r="T29" s="817">
        <v>233286</v>
      </c>
      <c r="U29" s="818">
        <v>3688</v>
      </c>
      <c r="V29" s="819">
        <v>6.3235684953233368E-2</v>
      </c>
      <c r="W29" s="46"/>
      <c r="X29" s="1459">
        <v>229454</v>
      </c>
      <c r="Y29" s="1460">
        <v>10484</v>
      </c>
      <c r="Z29" s="1461">
        <v>6.092143378048178E-2</v>
      </c>
      <c r="AA29" s="1459">
        <v>237958</v>
      </c>
      <c r="AB29" s="1460">
        <v>10875</v>
      </c>
      <c r="AC29" s="1461">
        <v>6.0935123004900026E-2</v>
      </c>
      <c r="AD29" s="46"/>
    </row>
    <row r="30" spans="2:30" ht="15" thickBot="1">
      <c r="B30" s="1073" t="s">
        <v>173</v>
      </c>
      <c r="C30" s="1011">
        <v>4995971</v>
      </c>
      <c r="D30" s="1012">
        <v>4922292</v>
      </c>
      <c r="E30" s="1090">
        <v>4987693</v>
      </c>
      <c r="F30" s="984">
        <v>1.3286696522676835E-2</v>
      </c>
      <c r="G30" s="985">
        <v>-1.6569351583505989E-3</v>
      </c>
      <c r="H30" s="1011">
        <v>14857135</v>
      </c>
      <c r="I30" s="1218">
        <v>14804775</v>
      </c>
      <c r="J30" s="1219">
        <v>-3.5242326330076424E-3</v>
      </c>
      <c r="K30" s="46"/>
      <c r="L30" s="46"/>
      <c r="M30" s="154" t="s">
        <v>218</v>
      </c>
      <c r="N30" s="364">
        <v>0.5568510472731989</v>
      </c>
      <c r="O30" s="366">
        <v>0.76775271512113619</v>
      </c>
      <c r="P30" s="365">
        <v>8.5615800260853359E-2</v>
      </c>
      <c r="Q30" s="364">
        <v>0.56537418399911021</v>
      </c>
      <c r="R30" s="366">
        <v>0.77986725663716816</v>
      </c>
      <c r="S30" s="822">
        <v>8.5349152183288812E-2</v>
      </c>
      <c r="T30" s="364">
        <v>0.56726078718825823</v>
      </c>
      <c r="U30" s="366">
        <v>0.77874186550976143</v>
      </c>
      <c r="V30" s="365">
        <v>8.6810645790197524E-2</v>
      </c>
      <c r="W30" s="46"/>
      <c r="X30" s="1462">
        <v>0.56258335003965931</v>
      </c>
      <c r="Y30" s="1463">
        <v>0.77146127432277756</v>
      </c>
      <c r="Z30" s="1464">
        <v>8.3540557918303157E-2</v>
      </c>
      <c r="AA30" s="1462">
        <v>0.55770346027450224</v>
      </c>
      <c r="AB30" s="1463">
        <v>0.77590804597701146</v>
      </c>
      <c r="AC30" s="1464">
        <v>8.4776329339662934E-2</v>
      </c>
      <c r="AD30" s="46"/>
    </row>
    <row r="31" spans="2:30" ht="17.75" customHeight="1" thickBot="1">
      <c r="B31" s="1074" t="s">
        <v>179</v>
      </c>
      <c r="C31" s="1013">
        <v>-1405221</v>
      </c>
      <c r="D31" s="1014">
        <v>-1306921</v>
      </c>
      <c r="E31" s="1091">
        <v>-1299864</v>
      </c>
      <c r="F31" s="990">
        <v>-5.3997142903052285E-3</v>
      </c>
      <c r="G31" s="991">
        <v>-7.4975395329275607E-2</v>
      </c>
      <c r="H31" s="1013">
        <v>-4371798</v>
      </c>
      <c r="I31" s="1220">
        <v>-3929563</v>
      </c>
      <c r="J31" s="1210">
        <v>-0.1011563205802281</v>
      </c>
      <c r="K31" s="46"/>
      <c r="L31" s="46"/>
      <c r="M31" s="154" t="s">
        <v>219</v>
      </c>
      <c r="N31" s="364">
        <v>0.4431489527268011</v>
      </c>
      <c r="O31" s="366">
        <v>0.23224728487886381</v>
      </c>
      <c r="P31" s="365">
        <v>3.2544118938218854E-2</v>
      </c>
      <c r="Q31" s="364">
        <v>0.43462581600088979</v>
      </c>
      <c r="R31" s="366">
        <v>0.22013274336283187</v>
      </c>
      <c r="S31" s="822">
        <v>3.1338891130818218E-2</v>
      </c>
      <c r="T31" s="364">
        <v>0.43273921281174182</v>
      </c>
      <c r="U31" s="366">
        <v>0.22125813449023862</v>
      </c>
      <c r="V31" s="365">
        <v>3.2332197479990492E-2</v>
      </c>
      <c r="W31" s="46"/>
      <c r="X31" s="1462">
        <v>0.43741664996034063</v>
      </c>
      <c r="Y31" s="1463">
        <v>0.22853872567722244</v>
      </c>
      <c r="Z31" s="1464">
        <v>3.1829851113081654E-2</v>
      </c>
      <c r="AA31" s="1462">
        <v>0.44229653972549776</v>
      </c>
      <c r="AB31" s="1463">
        <v>0.22409195402298851</v>
      </c>
      <c r="AC31" s="1464">
        <v>3.0873112394851524E-2</v>
      </c>
      <c r="AD31" s="46"/>
    </row>
    <row r="32" spans="2:30" ht="26.5">
      <c r="B32" s="1075" t="s">
        <v>180</v>
      </c>
      <c r="C32" s="1013">
        <v>-1276643</v>
      </c>
      <c r="D32" s="1014">
        <v>-1167866</v>
      </c>
      <c r="E32" s="1091">
        <v>-1158421</v>
      </c>
      <c r="F32" s="990">
        <v>-8.0874004380639564E-3</v>
      </c>
      <c r="G32" s="991">
        <v>-9.2603805449134963E-2</v>
      </c>
      <c r="H32" s="1013">
        <v>-3996530</v>
      </c>
      <c r="I32" s="1220">
        <v>-3513443</v>
      </c>
      <c r="J32" s="1210">
        <v>-0.12087661045957368</v>
      </c>
      <c r="K32" s="46"/>
      <c r="L32" s="46"/>
      <c r="M32" s="1644" t="s">
        <v>744</v>
      </c>
      <c r="N32" s="46"/>
      <c r="O32" s="46"/>
      <c r="P32" s="46"/>
      <c r="Q32" s="46"/>
      <c r="R32" s="46"/>
      <c r="S32" s="46"/>
      <c r="T32" s="46"/>
      <c r="U32" s="46"/>
      <c r="V32" s="46"/>
    </row>
    <row r="33" spans="2:22" s="119" customFormat="1" ht="15" thickBot="1">
      <c r="B33" s="1076" t="s">
        <v>184</v>
      </c>
      <c r="C33" s="1013">
        <v>-128578</v>
      </c>
      <c r="D33" s="1014">
        <v>-139055</v>
      </c>
      <c r="E33" s="1091">
        <v>-141443</v>
      </c>
      <c r="F33" s="990">
        <v>1.717306101902125E-2</v>
      </c>
      <c r="G33" s="991">
        <v>0.10005599713792405</v>
      </c>
      <c r="H33" s="1013">
        <v>-375268</v>
      </c>
      <c r="I33" s="1220">
        <v>-416120</v>
      </c>
      <c r="J33" s="1210">
        <v>0.10886086743340759</v>
      </c>
      <c r="K33" s="153"/>
      <c r="L33" s="153"/>
      <c r="M33" s="46"/>
      <c r="N33" s="46"/>
      <c r="O33" s="46"/>
      <c r="P33" s="46"/>
      <c r="Q33"/>
      <c r="R33"/>
      <c r="S33"/>
      <c r="T33"/>
      <c r="U33"/>
      <c r="V33"/>
    </row>
    <row r="34" spans="2:22">
      <c r="B34" s="1235" t="s">
        <v>64</v>
      </c>
      <c r="C34" s="634">
        <v>3590750</v>
      </c>
      <c r="D34" s="635">
        <v>3615371</v>
      </c>
      <c r="E34" s="1237">
        <v>3687829</v>
      </c>
      <c r="F34" s="1236">
        <v>2.004164994408596E-2</v>
      </c>
      <c r="G34" s="637">
        <v>2.7035856018937546E-2</v>
      </c>
      <c r="H34" s="1221">
        <v>10485337</v>
      </c>
      <c r="I34" s="1222">
        <v>10875212</v>
      </c>
      <c r="J34" s="1209">
        <v>3.7182877383912412E-2</v>
      </c>
      <c r="K34" s="46"/>
      <c r="L34" s="46"/>
      <c r="M34" s="46"/>
      <c r="N34" s="46"/>
      <c r="O34" s="46"/>
      <c r="P34" s="46"/>
    </row>
    <row r="35" spans="2:22" ht="15" thickBot="1">
      <c r="B35" s="1667"/>
      <c r="C35" s="1667"/>
      <c r="D35" s="1668"/>
      <c r="E35" s="1669"/>
      <c r="F35" s="1668"/>
      <c r="G35" s="1669"/>
      <c r="H35" s="1223"/>
      <c r="I35" s="1223"/>
      <c r="J35" s="1224"/>
      <c r="K35" s="46"/>
      <c r="L35" s="46"/>
      <c r="M35" s="153"/>
      <c r="N35" s="153"/>
      <c r="O35" s="153"/>
      <c r="P35" s="153"/>
      <c r="Q35" s="119"/>
      <c r="R35" s="119"/>
      <c r="S35" s="119"/>
      <c r="T35" s="119"/>
      <c r="U35" s="119"/>
      <c r="V35" s="119"/>
    </row>
    <row r="36" spans="2:22">
      <c r="B36" s="1077" t="s">
        <v>189</v>
      </c>
      <c r="C36" s="1015"/>
      <c r="D36" s="1016"/>
      <c r="E36" s="1092"/>
      <c r="F36" s="1025"/>
      <c r="G36" s="1017"/>
      <c r="H36" s="1015"/>
      <c r="I36" s="1225"/>
      <c r="J36" s="1017"/>
      <c r="K36" s="46"/>
      <c r="L36" s="46"/>
      <c r="M36" s="46"/>
      <c r="N36" s="46"/>
      <c r="O36" s="46"/>
      <c r="P36" s="46"/>
    </row>
    <row r="37" spans="2:22">
      <c r="B37" s="1073" t="s">
        <v>190</v>
      </c>
      <c r="C37" s="1013">
        <v>231316507</v>
      </c>
      <c r="D37" s="1014">
        <v>233761957</v>
      </c>
      <c r="E37" s="1093">
        <v>233285291</v>
      </c>
      <c r="F37" s="1010">
        <v>-2.0391085278260225E-3</v>
      </c>
      <c r="G37" s="1020">
        <v>8.5112127341608178E-3</v>
      </c>
      <c r="H37" s="1013">
        <v>229452866</v>
      </c>
      <c r="I37" s="1226">
        <v>237958450.5</v>
      </c>
      <c r="J37" s="1227">
        <v>3.7068983483518572E-2</v>
      </c>
      <c r="K37" s="46"/>
      <c r="L37" s="46"/>
      <c r="M37" s="46"/>
      <c r="N37" s="46"/>
      <c r="O37" s="46"/>
      <c r="P37" s="46"/>
    </row>
    <row r="38" spans="2:22">
      <c r="B38" s="1073" t="s">
        <v>191</v>
      </c>
      <c r="C38" s="1013">
        <v>190855163.5</v>
      </c>
      <c r="D38" s="1014">
        <v>191161475.5</v>
      </c>
      <c r="E38" s="1093">
        <v>190658187</v>
      </c>
      <c r="F38" s="1010">
        <v>-2.6327925053079015E-3</v>
      </c>
      <c r="G38" s="1020">
        <v>-1.0320732035106822E-3</v>
      </c>
      <c r="H38" s="1013">
        <v>188110843.5</v>
      </c>
      <c r="I38" s="1226">
        <v>195494017.5</v>
      </c>
      <c r="J38" s="1227">
        <v>3.9249061152607082E-2</v>
      </c>
      <c r="K38" s="46"/>
      <c r="L38" s="46"/>
      <c r="M38" s="46"/>
      <c r="N38" s="46"/>
      <c r="O38" s="46"/>
      <c r="P38" s="46"/>
    </row>
    <row r="39" spans="2:22">
      <c r="B39" s="277"/>
      <c r="C39" s="1018"/>
      <c r="D39" s="1019"/>
      <c r="E39" s="1094"/>
      <c r="F39" s="1010"/>
      <c r="G39" s="1020"/>
      <c r="H39" s="1018"/>
      <c r="I39" s="1228"/>
      <c r="J39" s="1020"/>
      <c r="K39" s="46"/>
      <c r="L39" s="46"/>
      <c r="M39" s="46"/>
      <c r="N39" s="46"/>
      <c r="O39" s="46"/>
      <c r="P39" s="46"/>
    </row>
    <row r="40" spans="2:22">
      <c r="B40" s="958" t="s">
        <v>192</v>
      </c>
      <c r="C40" s="1021"/>
      <c r="D40" s="1022"/>
      <c r="E40" s="1022"/>
      <c r="F40" s="1010"/>
      <c r="G40" s="1020"/>
      <c r="H40" s="1021"/>
      <c r="I40" s="1229"/>
      <c r="J40" s="1020"/>
      <c r="K40" s="46"/>
      <c r="L40" s="46"/>
      <c r="M40" s="46"/>
      <c r="N40" s="46"/>
      <c r="O40" s="46"/>
      <c r="P40" s="46"/>
    </row>
    <row r="41" spans="2:22" s="119" customFormat="1">
      <c r="B41" s="1073" t="s">
        <v>193</v>
      </c>
      <c r="C41" s="1022">
        <v>8.6391949537782009E-2</v>
      </c>
      <c r="D41" s="1022">
        <v>8.4227426278776399E-2</v>
      </c>
      <c r="E41" s="1022">
        <v>8.5520916961712767E-2</v>
      </c>
      <c r="F41" s="1010" t="str">
        <f t="shared" ref="F41:F46" si="1">CONCATENATE(ROUND(E41*10000,0)-ROUND(D41*10000,0)," pbs")</f>
        <v>13 pbs</v>
      </c>
      <c r="G41" s="1020" t="str">
        <f t="shared" ref="G41:G46" si="2">CONCATENATE(ROUND(E41*10000,0)-ROUND(C41*10000,0)," pbs")</f>
        <v>-9 pbs</v>
      </c>
      <c r="H41" s="1021">
        <v>8.6333693183563598E-2</v>
      </c>
      <c r="I41" s="1022">
        <v>8.2954397956966019E-2</v>
      </c>
      <c r="J41" s="1227" t="str">
        <f t="shared" ref="J41:J46" si="3">CONCATENATE(ROUND(I41*10000,0)-ROUND(H41*10000,0)," pbs")</f>
        <v>-33 pbs</v>
      </c>
      <c r="K41" s="372"/>
      <c r="L41" s="153"/>
      <c r="M41" s="46"/>
      <c r="N41" s="46"/>
      <c r="O41" s="46"/>
      <c r="P41" s="46"/>
      <c r="Q41"/>
      <c r="R41"/>
      <c r="S41"/>
      <c r="T41"/>
      <c r="U41"/>
      <c r="V41"/>
    </row>
    <row r="42" spans="2:22" s="119" customFormat="1">
      <c r="B42" s="1073" t="s">
        <v>194</v>
      </c>
      <c r="C42" s="1022">
        <v>2.6756289462401682E-2</v>
      </c>
      <c r="D42" s="1022">
        <v>2.443728790019014E-2</v>
      </c>
      <c r="E42" s="1022">
        <v>2.4303598355312168E-2</v>
      </c>
      <c r="F42" s="1010" t="str">
        <f t="shared" si="1"/>
        <v>-1 pbs</v>
      </c>
      <c r="G42" s="1020" t="str">
        <f t="shared" si="2"/>
        <v>-25 pbs</v>
      </c>
      <c r="H42" s="1021">
        <v>2.8327482709239279E-2</v>
      </c>
      <c r="I42" s="1022">
        <v>2.3962833883991699E-2</v>
      </c>
      <c r="J42" s="1227" t="str">
        <f t="shared" si="3"/>
        <v>-43 pbs</v>
      </c>
      <c r="K42" s="372"/>
      <c r="L42" s="153"/>
      <c r="M42" s="46"/>
      <c r="N42" s="46"/>
      <c r="O42" s="46"/>
      <c r="P42" s="46"/>
      <c r="Q42"/>
      <c r="R42"/>
      <c r="S42"/>
      <c r="T42"/>
      <c r="U42"/>
      <c r="V42"/>
    </row>
    <row r="43" spans="2:22" s="119" customFormat="1">
      <c r="B43" s="1078" t="s">
        <v>195</v>
      </c>
      <c r="C43" s="1023">
        <v>6.4315825069933288E-2</v>
      </c>
      <c r="D43" s="1024">
        <v>6.4243575784232509E-2</v>
      </c>
      <c r="E43" s="1024">
        <v>6.5658181595341134E-2</v>
      </c>
      <c r="F43" s="1165" t="str">
        <f t="shared" si="1"/>
        <v>15 pbs</v>
      </c>
      <c r="G43" s="1166" t="str">
        <f t="shared" si="2"/>
        <v>14 pbs</v>
      </c>
      <c r="H43" s="1023">
        <v>6.3110158173690742E-2</v>
      </c>
      <c r="I43" s="1024">
        <v>6.3267807054968761E-2</v>
      </c>
      <c r="J43" s="1230" t="str">
        <f t="shared" si="3"/>
        <v>2 pbs</v>
      </c>
      <c r="K43" s="372"/>
      <c r="L43" s="153"/>
      <c r="M43" s="153"/>
      <c r="N43" s="153"/>
      <c r="O43" s="153"/>
      <c r="P43" s="153"/>
    </row>
    <row r="44" spans="2:22" s="119" customFormat="1" ht="15" thickBot="1">
      <c r="B44" s="1078" t="s">
        <v>196</v>
      </c>
      <c r="C44" s="1023">
        <v>4.9304687105620179E-2</v>
      </c>
      <c r="D44" s="1024">
        <v>5.4401786172589235E-2</v>
      </c>
      <c r="E44" s="1024">
        <v>5.5320315930248685E-2</v>
      </c>
      <c r="F44" s="1025" t="str">
        <f t="shared" si="1"/>
        <v>9 pbs</v>
      </c>
      <c r="G44" s="1017" t="str">
        <f t="shared" si="2"/>
        <v>60 pbs</v>
      </c>
      <c r="H44" s="1023">
        <v>4.6978153674489292E-2</v>
      </c>
      <c r="I44" s="1024">
        <v>5.3406309546744447E-2</v>
      </c>
      <c r="J44" s="1230" t="str">
        <f t="shared" si="3"/>
        <v>64 pbs</v>
      </c>
      <c r="K44" s="372"/>
      <c r="L44" s="153"/>
      <c r="M44" s="153"/>
      <c r="N44" s="153"/>
      <c r="O44" s="153"/>
      <c r="P44" s="153"/>
    </row>
    <row r="45" spans="2:22">
      <c r="B45" s="1079" t="s">
        <v>197</v>
      </c>
      <c r="C45" s="1026">
        <v>5.2499999999999998E-2</v>
      </c>
      <c r="D45" s="1027">
        <v>4.4999999999999998E-2</v>
      </c>
      <c r="E45" s="1027">
        <v>4.2500000000000003E-2</v>
      </c>
      <c r="F45" s="1167" t="str">
        <f t="shared" si="1"/>
        <v>-25 pbs</v>
      </c>
      <c r="G45" s="1168" t="str">
        <f t="shared" si="2"/>
        <v>-100 pbs</v>
      </c>
      <c r="H45" s="1026">
        <v>5.2499999999999998E-2</v>
      </c>
      <c r="I45" s="1027">
        <v>4.2500000000000003E-2</v>
      </c>
      <c r="J45" s="1231" t="str">
        <f t="shared" si="3"/>
        <v>-100 pbs</v>
      </c>
      <c r="K45" s="46"/>
      <c r="L45" s="147"/>
      <c r="M45" s="153"/>
      <c r="N45" s="153"/>
      <c r="O45" s="153"/>
      <c r="P45" s="153"/>
      <c r="Q45" s="119"/>
      <c r="R45" s="119"/>
      <c r="S45" s="119"/>
      <c r="T45" s="119"/>
      <c r="U45" s="119"/>
      <c r="V45" s="119"/>
    </row>
    <row r="46" spans="2:22" ht="15" thickBot="1">
      <c r="B46" s="1080" t="s">
        <v>844</v>
      </c>
      <c r="C46" s="1028">
        <v>0.05</v>
      </c>
      <c r="D46" s="1028">
        <v>4.4999999999999998E-2</v>
      </c>
      <c r="E46" s="1028">
        <v>4.2500000000000003E-2</v>
      </c>
      <c r="F46" s="1029" t="str">
        <f t="shared" si="1"/>
        <v>-25 pbs</v>
      </c>
      <c r="G46" s="1096" t="str">
        <f t="shared" si="2"/>
        <v>-75 pbs</v>
      </c>
      <c r="H46" s="1232">
        <v>0.05</v>
      </c>
      <c r="I46" s="1028">
        <v>4.2500000000000003E-2</v>
      </c>
      <c r="J46" s="1224" t="str">
        <f t="shared" si="3"/>
        <v>-75 pbs</v>
      </c>
      <c r="K46" s="46"/>
      <c r="L46" s="46"/>
      <c r="M46" s="153"/>
      <c r="N46" s="153"/>
      <c r="O46" s="153"/>
      <c r="P46" s="153"/>
      <c r="Q46" s="119"/>
      <c r="R46" s="119"/>
      <c r="S46" s="119"/>
      <c r="T46" s="119"/>
      <c r="U46" s="119"/>
      <c r="V46" s="119"/>
    </row>
    <row r="47" spans="2:22">
      <c r="B47" s="1644" t="s">
        <v>743</v>
      </c>
      <c r="C47" s="46"/>
      <c r="D47" s="46"/>
      <c r="E47" s="46"/>
      <c r="F47" s="46"/>
      <c r="G47" s="46"/>
      <c r="H47" s="46"/>
      <c r="I47" s="46"/>
      <c r="J47" s="46"/>
      <c r="M47" s="147"/>
      <c r="N47" s="50"/>
      <c r="O47" s="46"/>
      <c r="P47" s="46"/>
      <c r="Q47" s="46"/>
      <c r="R47" s="46"/>
      <c r="S47" s="46"/>
    </row>
    <row r="48" spans="2:22">
      <c r="M48" s="46"/>
      <c r="N48" s="46"/>
      <c r="O48" s="46"/>
      <c r="P48" s="46"/>
      <c r="Q48" s="46"/>
      <c r="R48" s="46"/>
      <c r="S48" s="46"/>
    </row>
    <row r="49" spans="2:22">
      <c r="S49" s="46"/>
    </row>
    <row r="50" spans="2:22">
      <c r="S50" s="46"/>
    </row>
    <row r="51" spans="2:22">
      <c r="S51" s="46"/>
    </row>
    <row r="52" spans="2:22">
      <c r="S52" s="46"/>
    </row>
    <row r="53" spans="2:22">
      <c r="S53" s="46"/>
    </row>
    <row r="54" spans="2:22">
      <c r="S54" s="46"/>
    </row>
    <row r="55" spans="2:22">
      <c r="S55" s="46"/>
    </row>
    <row r="56" spans="2:22" s="119" customFormat="1">
      <c r="B56"/>
      <c r="C56"/>
      <c r="D56"/>
      <c r="E56"/>
      <c r="F56"/>
      <c r="G56"/>
      <c r="H56"/>
      <c r="I56"/>
      <c r="J56"/>
      <c r="M56"/>
      <c r="N56"/>
      <c r="O56"/>
      <c r="P56"/>
      <c r="Q56"/>
      <c r="R56"/>
      <c r="S56" s="46"/>
      <c r="T56"/>
      <c r="U56"/>
      <c r="V56"/>
    </row>
    <row r="57" spans="2:22">
      <c r="B57" s="119"/>
      <c r="C57" s="119"/>
      <c r="D57" s="119"/>
      <c r="E57" s="119"/>
      <c r="F57" s="119"/>
      <c r="G57" s="119"/>
      <c r="H57" s="119"/>
      <c r="I57" s="119"/>
      <c r="J57" s="119"/>
      <c r="S57" s="46"/>
    </row>
    <row r="58" spans="2:22">
      <c r="M58" s="119"/>
      <c r="N58" s="119"/>
      <c r="O58" s="119"/>
      <c r="P58" s="119"/>
      <c r="Q58" s="119"/>
      <c r="R58" s="119"/>
      <c r="S58" s="153"/>
      <c r="T58" s="119"/>
      <c r="U58" s="119"/>
      <c r="V58" s="119"/>
    </row>
    <row r="59" spans="2:22">
      <c r="S59" s="46"/>
    </row>
    <row r="60" spans="2:22">
      <c r="S60" s="46"/>
    </row>
    <row r="61" spans="2:22">
      <c r="S61" s="46"/>
    </row>
    <row r="62" spans="2:22">
      <c r="S62" s="46"/>
    </row>
    <row r="63" spans="2:22">
      <c r="S63" s="46"/>
    </row>
    <row r="64" spans="2:22">
      <c r="S64" s="46"/>
    </row>
    <row r="65" spans="2:22">
      <c r="S65" s="46"/>
    </row>
    <row r="66" spans="2:22">
      <c r="S66" s="46"/>
    </row>
    <row r="67" spans="2:22" s="119" customFormat="1">
      <c r="B67"/>
      <c r="C67"/>
      <c r="D67"/>
      <c r="E67"/>
      <c r="F67"/>
      <c r="G67"/>
      <c r="H67"/>
      <c r="I67"/>
      <c r="J67"/>
      <c r="M67"/>
      <c r="N67"/>
      <c r="O67"/>
      <c r="P67"/>
      <c r="Q67"/>
      <c r="R67"/>
      <c r="S67" s="46"/>
      <c r="T67"/>
      <c r="U67"/>
      <c r="V67"/>
    </row>
    <row r="68" spans="2:22">
      <c r="B68" s="119"/>
      <c r="C68" s="119"/>
      <c r="D68" s="119"/>
      <c r="E68" s="119"/>
      <c r="F68" s="119"/>
      <c r="G68" s="119"/>
      <c r="H68" s="119"/>
      <c r="I68" s="119"/>
      <c r="J68" s="119"/>
      <c r="S68" s="46"/>
    </row>
    <row r="69" spans="2:22">
      <c r="M69" s="119"/>
      <c r="N69" s="119"/>
      <c r="O69" s="119"/>
      <c r="P69" s="119"/>
      <c r="Q69" s="119"/>
      <c r="R69" s="119"/>
      <c r="S69" s="153"/>
      <c r="T69" s="119"/>
      <c r="U69" s="119"/>
      <c r="V69" s="119"/>
    </row>
    <row r="70" spans="2:22">
      <c r="S70" s="46"/>
    </row>
    <row r="71" spans="2:22">
      <c r="S71" s="46"/>
    </row>
    <row r="73" spans="2:22">
      <c r="S73" s="46"/>
    </row>
    <row r="74" spans="2:22">
      <c r="S74" s="46"/>
    </row>
    <row r="75" spans="2:22">
      <c r="K75" s="50"/>
      <c r="L75" s="46"/>
      <c r="S75" s="46"/>
    </row>
    <row r="76" spans="2:22">
      <c r="B76" s="46"/>
      <c r="C76" s="46"/>
      <c r="D76" s="46"/>
      <c r="E76" s="46"/>
      <c r="F76" s="248"/>
      <c r="G76" s="46"/>
      <c r="H76" s="46"/>
      <c r="I76" s="46"/>
      <c r="J76" s="46"/>
      <c r="K76" s="50"/>
      <c r="L76" s="46"/>
      <c r="S76" s="46"/>
    </row>
    <row r="77" spans="2:22">
      <c r="B77" s="46"/>
      <c r="C77" s="46"/>
      <c r="D77" s="46"/>
      <c r="E77" s="46"/>
      <c r="F77" s="248"/>
      <c r="G77" s="46"/>
      <c r="H77" s="46"/>
      <c r="I77" s="46"/>
      <c r="J77" s="46"/>
      <c r="K77" s="50"/>
      <c r="L77" s="46"/>
      <c r="M77" s="46"/>
      <c r="N77" s="46"/>
      <c r="O77" s="46"/>
      <c r="P77" s="46"/>
      <c r="Q77" s="46"/>
      <c r="R77" s="46"/>
      <c r="S77" s="46"/>
    </row>
    <row r="78" spans="2:22">
      <c r="B78" s="46"/>
      <c r="C78" s="46"/>
      <c r="D78" s="46"/>
      <c r="E78" s="46"/>
      <c r="F78" s="248"/>
      <c r="G78" s="46"/>
      <c r="H78" s="46"/>
      <c r="I78" s="46"/>
      <c r="J78" s="46"/>
      <c r="K78" s="46"/>
      <c r="L78" s="46"/>
      <c r="M78" s="46"/>
      <c r="N78" s="46"/>
      <c r="O78" s="46"/>
      <c r="P78" s="46"/>
      <c r="Q78" s="46"/>
      <c r="R78" s="46"/>
      <c r="S78" s="46"/>
    </row>
    <row r="79" spans="2:22">
      <c r="B79" s="46"/>
      <c r="C79" s="46"/>
      <c r="D79" s="46"/>
      <c r="E79" s="46"/>
      <c r="F79" s="46"/>
      <c r="G79" s="46"/>
      <c r="H79" s="46"/>
      <c r="I79" s="46"/>
      <c r="J79" s="46"/>
      <c r="K79" s="46"/>
      <c r="L79" s="46"/>
      <c r="M79" s="46"/>
      <c r="N79" s="46"/>
      <c r="O79" s="46"/>
      <c r="P79" s="46"/>
      <c r="Q79" s="46"/>
      <c r="R79" s="46"/>
      <c r="S79" s="46"/>
    </row>
    <row r="80" spans="2:22">
      <c r="B80" s="46"/>
      <c r="C80" s="46"/>
      <c r="D80" s="46"/>
      <c r="E80" s="46"/>
      <c r="F80" s="46"/>
      <c r="G80" s="46"/>
      <c r="H80" s="46"/>
      <c r="I80" s="46"/>
      <c r="J80" s="46"/>
      <c r="K80" s="46"/>
      <c r="L80" s="46"/>
      <c r="M80" s="46"/>
      <c r="N80" s="46"/>
      <c r="O80" s="46"/>
      <c r="P80" s="46"/>
      <c r="Q80" s="46"/>
      <c r="R80" s="46"/>
      <c r="S80" s="46"/>
    </row>
    <row r="81" spans="2:19">
      <c r="B81" s="46"/>
      <c r="C81" s="46"/>
      <c r="D81" s="46"/>
      <c r="E81" s="46"/>
      <c r="F81" s="46"/>
      <c r="G81" s="46"/>
      <c r="H81" s="46"/>
      <c r="I81" s="46"/>
      <c r="J81" s="46"/>
      <c r="K81" s="46"/>
      <c r="L81" s="46"/>
      <c r="M81" s="46"/>
      <c r="N81" s="46"/>
      <c r="O81" s="46"/>
      <c r="P81" s="46"/>
      <c r="Q81" s="46"/>
      <c r="R81" s="46"/>
      <c r="S81" s="46"/>
    </row>
    <row r="82" spans="2:19">
      <c r="B82" s="46"/>
      <c r="C82" s="46"/>
      <c r="D82" s="46"/>
      <c r="E82" s="46"/>
      <c r="F82" s="46"/>
      <c r="G82" s="46"/>
      <c r="H82" s="46"/>
      <c r="I82" s="46"/>
      <c r="J82" s="46"/>
      <c r="K82" s="46"/>
      <c r="L82" s="46"/>
      <c r="M82" s="46"/>
      <c r="N82" s="46"/>
      <c r="O82" s="46"/>
      <c r="P82" s="46"/>
      <c r="Q82" s="46"/>
      <c r="R82" s="46"/>
      <c r="S82" s="46"/>
    </row>
    <row r="83" spans="2:19">
      <c r="B83" s="46"/>
      <c r="C83" s="46"/>
      <c r="D83" s="46"/>
      <c r="E83" s="46"/>
      <c r="F83" s="46"/>
      <c r="G83" s="46"/>
      <c r="H83" s="46"/>
      <c r="I83" s="46"/>
      <c r="J83" s="46"/>
      <c r="M83" s="46"/>
      <c r="N83" s="46"/>
      <c r="O83" s="46"/>
      <c r="P83" s="46"/>
      <c r="Q83" s="46"/>
      <c r="R83" s="46"/>
      <c r="S83" s="46"/>
    </row>
    <row r="84" spans="2:19">
      <c r="M84" s="46"/>
      <c r="N84" s="46"/>
      <c r="O84" s="46"/>
      <c r="P84" s="46"/>
      <c r="Q84" s="46"/>
      <c r="R84" s="46"/>
      <c r="S84" s="46"/>
    </row>
  </sheetData>
  <mergeCells count="26">
    <mergeCell ref="C28:E28"/>
    <mergeCell ref="F28:G28"/>
    <mergeCell ref="N3:P3"/>
    <mergeCell ref="Q3:S3"/>
    <mergeCell ref="C3:E3"/>
    <mergeCell ref="F3:G3"/>
    <mergeCell ref="H3:I3"/>
    <mergeCell ref="H28:I28"/>
    <mergeCell ref="T3:V3"/>
    <mergeCell ref="U4:U5"/>
    <mergeCell ref="T17:V17"/>
    <mergeCell ref="U18:U19"/>
    <mergeCell ref="M3:M4"/>
    <mergeCell ref="M17:M18"/>
    <mergeCell ref="R4:R5"/>
    <mergeCell ref="O4:O5"/>
    <mergeCell ref="O18:O19"/>
    <mergeCell ref="R18:R19"/>
    <mergeCell ref="N17:P17"/>
    <mergeCell ref="Q17:S17"/>
    <mergeCell ref="Y4:Y5"/>
    <mergeCell ref="AB4:AB5"/>
    <mergeCell ref="X17:Z17"/>
    <mergeCell ref="AA17:AC17"/>
    <mergeCell ref="Y18:Y19"/>
    <mergeCell ref="AB18:AB19"/>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ignoredErrors>
    <ignoredError sqref="B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K38"/>
  <sheetViews>
    <sheetView showGridLines="0" zoomScale="49" zoomScaleNormal="40" workbookViewId="0">
      <pane xSplit="2" topLeftCell="D1" activePane="topRight" state="frozen"/>
      <selection activeCell="N35" sqref="N35"/>
      <selection pane="topRight" activeCell="O48" sqref="O48"/>
    </sheetView>
  </sheetViews>
  <sheetFormatPr baseColWidth="10" defaultColWidth="11.453125" defaultRowHeight="14"/>
  <cols>
    <col min="1" max="1" width="11.453125" style="40"/>
    <col min="2" max="2" width="68.81640625" style="40" customWidth="1"/>
    <col min="3" max="5" width="15.81640625" style="40" bestFit="1" customWidth="1"/>
    <col min="6" max="7" width="11.453125" style="40" bestFit="1" customWidth="1"/>
    <col min="8" max="8" width="15.54296875" style="40" customWidth="1"/>
    <col min="9" max="9" width="14.6328125" style="40" customWidth="1"/>
    <col min="10" max="10" width="16.81640625" style="40" bestFit="1" customWidth="1"/>
    <col min="11" max="16384" width="11.453125" style="40"/>
  </cols>
  <sheetData>
    <row r="1" spans="1:11" ht="14.5">
      <c r="A1" s="132" t="s">
        <v>39</v>
      </c>
    </row>
    <row r="2" spans="1:11" ht="14.5" thickBot="1"/>
    <row r="3" spans="1:11" customFormat="1" ht="18" customHeight="1">
      <c r="B3" s="644" t="s">
        <v>220</v>
      </c>
      <c r="C3" s="2146" t="s">
        <v>43</v>
      </c>
      <c r="D3" s="2147" t="e">
        <v>#REF!</v>
      </c>
      <c r="E3" s="2148" t="e">
        <v>#REF!</v>
      </c>
      <c r="F3" s="2146" t="s">
        <v>142</v>
      </c>
      <c r="G3" s="2148"/>
      <c r="H3" s="2169" t="s">
        <v>732</v>
      </c>
      <c r="I3" s="2148"/>
      <c r="J3" s="1340" t="s">
        <v>142</v>
      </c>
      <c r="K3" s="40"/>
    </row>
    <row r="4" spans="1:11" customFormat="1" ht="15" thickBot="1">
      <c r="B4" s="645" t="s">
        <v>63</v>
      </c>
      <c r="C4" s="117" t="s">
        <v>821</v>
      </c>
      <c r="D4" s="118" t="s">
        <v>726</v>
      </c>
      <c r="E4" s="111" t="s">
        <v>822</v>
      </c>
      <c r="F4" s="646" t="s">
        <v>46</v>
      </c>
      <c r="G4" s="647" t="s">
        <v>47</v>
      </c>
      <c r="H4" s="1247" t="s">
        <v>819</v>
      </c>
      <c r="I4" s="1248" t="s">
        <v>820</v>
      </c>
      <c r="J4" s="1241" t="str">
        <f>+CONCATENATE(I4," / ",H4)</f>
        <v>Set 25 / Set 24</v>
      </c>
      <c r="K4" s="40"/>
    </row>
    <row r="5" spans="1:11" customFormat="1" ht="14.5">
      <c r="B5" s="648" t="s">
        <v>221</v>
      </c>
      <c r="C5" s="649">
        <v>-981870</v>
      </c>
      <c r="D5" s="650">
        <v>-683965</v>
      </c>
      <c r="E5" s="651">
        <v>-720445</v>
      </c>
      <c r="F5" s="652">
        <v>5.3336062517818972E-2</v>
      </c>
      <c r="G5" s="653">
        <v>-0.26625215150681858</v>
      </c>
      <c r="H5" s="650">
        <v>-3085607</v>
      </c>
      <c r="I5" s="651">
        <v>-2100143</v>
      </c>
      <c r="J5" s="1341">
        <v>-0.31937443750937822</v>
      </c>
      <c r="K5" s="40"/>
    </row>
    <row r="6" spans="1:11" customFormat="1" ht="14.5">
      <c r="B6" s="375" t="s">
        <v>222</v>
      </c>
      <c r="C6" s="332">
        <v>113789</v>
      </c>
      <c r="D6" s="333">
        <v>108806</v>
      </c>
      <c r="E6" s="334">
        <v>117527</v>
      </c>
      <c r="F6" s="138">
        <v>8.0151829862323831E-2</v>
      </c>
      <c r="G6" s="139">
        <v>3.2850275509935134E-2</v>
      </c>
      <c r="H6" s="333">
        <v>309456</v>
      </c>
      <c r="I6" s="334">
        <v>340173</v>
      </c>
      <c r="J6" s="1342">
        <v>9.9261284318287624E-2</v>
      </c>
      <c r="K6" s="40"/>
    </row>
    <row r="7" spans="1:11" s="119" customFormat="1" ht="15" thickBot="1">
      <c r="B7" s="654" t="s">
        <v>223</v>
      </c>
      <c r="C7" s="377">
        <v>-868081</v>
      </c>
      <c r="D7" s="376">
        <v>-575159</v>
      </c>
      <c r="E7" s="378">
        <v>-602918</v>
      </c>
      <c r="F7" s="655">
        <v>4.8263175921788637E-2</v>
      </c>
      <c r="G7" s="656">
        <v>-0.30545882239099809</v>
      </c>
      <c r="H7" s="376">
        <v>-2776151</v>
      </c>
      <c r="I7" s="378">
        <v>-1759970</v>
      </c>
      <c r="J7" s="1364">
        <v>-0.36603952738881995</v>
      </c>
      <c r="K7" s="40"/>
    </row>
    <row r="8" spans="1:11" customFormat="1" ht="15.5" thickBot="1">
      <c r="B8" s="657" t="s">
        <v>224</v>
      </c>
      <c r="C8" s="364">
        <v>2.3987151132939484E-2</v>
      </c>
      <c r="D8" s="366">
        <v>1.630739452429425E-2</v>
      </c>
      <c r="E8" s="365">
        <v>1.6881707173760949E-2</v>
      </c>
      <c r="F8" s="1362" t="str">
        <f>CONCATENATE(ROUND(E8*10000,0)-ROUND(D8*10000,0)," pbs")</f>
        <v>6 pbs</v>
      </c>
      <c r="G8" s="1363" t="str">
        <f>CONCATENATE(ROUND(E8*10000,0)-ROUND(C8*10000,0)," pbs")</f>
        <v>-71 pbs</v>
      </c>
      <c r="H8" s="366">
        <v>2.574579128707891E-2</v>
      </c>
      <c r="I8" s="366">
        <v>1.6156637951780933E-2</v>
      </c>
      <c r="J8" s="1365" t="str">
        <f>CONCATENATE(ROUND(I8*10000,0)-ROUND(H8*10000,0)," pbs")</f>
        <v>-95 pbs</v>
      </c>
    </row>
    <row r="9" spans="1:11" ht="29.75" customHeight="1">
      <c r="B9" s="2171" t="s">
        <v>766</v>
      </c>
      <c r="C9" s="2172"/>
      <c r="D9" s="2172"/>
      <c r="E9" s="2172"/>
      <c r="F9" s="2172"/>
      <c r="G9" s="2172"/>
    </row>
    <row r="10" spans="1:11">
      <c r="B10" s="46"/>
      <c r="C10" s="46"/>
      <c r="D10" s="46"/>
      <c r="E10" s="46"/>
      <c r="F10" s="46"/>
      <c r="G10" s="46"/>
    </row>
    <row r="11" spans="1:11" customFormat="1" ht="14.5">
      <c r="B11" s="168"/>
      <c r="C11" s="147"/>
      <c r="D11" s="147"/>
      <c r="E11" s="147"/>
      <c r="F11" s="46"/>
      <c r="G11" s="46"/>
    </row>
    <row r="12" spans="1:11" customFormat="1" ht="14.5" hidden="1">
      <c r="B12" s="46"/>
      <c r="C12" s="46"/>
      <c r="D12" s="46"/>
      <c r="E12" s="46"/>
      <c r="F12" s="46"/>
      <c r="G12" s="46"/>
    </row>
    <row r="13" spans="1:11" customFormat="1" ht="14.5" hidden="1">
      <c r="B13" s="644" t="s">
        <v>225</v>
      </c>
      <c r="C13" s="2146" t="s">
        <v>43</v>
      </c>
      <c r="D13" s="2147" t="e">
        <v>#REF!</v>
      </c>
      <c r="E13" s="2148" t="e">
        <v>#REF!</v>
      </c>
      <c r="F13" s="2146" t="s">
        <v>44</v>
      </c>
      <c r="G13" s="2148" t="s">
        <v>47</v>
      </c>
    </row>
    <row r="14" spans="1:11" ht="14.5" hidden="1" thickBot="1">
      <c r="B14" s="645" t="s">
        <v>143</v>
      </c>
      <c r="C14" s="335" t="s">
        <v>226</v>
      </c>
      <c r="D14" s="336" t="s">
        <v>227</v>
      </c>
      <c r="E14" s="336" t="s">
        <v>41</v>
      </c>
      <c r="F14" s="646" t="s">
        <v>46</v>
      </c>
      <c r="G14" s="647" t="s">
        <v>47</v>
      </c>
    </row>
    <row r="15" spans="1:11" hidden="1">
      <c r="B15" s="608" t="s">
        <v>228</v>
      </c>
      <c r="C15" s="649">
        <v>-799128.63817552384</v>
      </c>
      <c r="D15" s="650">
        <v>-1267173.3615104556</v>
      </c>
      <c r="E15" s="651">
        <v>-880854.20561832224</v>
      </c>
      <c r="F15" s="652">
        <v>-0.30486685375996658</v>
      </c>
      <c r="G15" s="653">
        <v>0.10226835022379448</v>
      </c>
    </row>
    <row r="16" spans="1:11" hidden="1">
      <c r="B16" s="163" t="s">
        <v>229</v>
      </c>
      <c r="C16" s="332">
        <v>75109</v>
      </c>
      <c r="D16" s="333">
        <v>86709</v>
      </c>
      <c r="E16" s="334">
        <v>95490</v>
      </c>
      <c r="F16" s="138">
        <v>0.10126976438431996</v>
      </c>
      <c r="G16" s="139">
        <v>0.2713523013220786</v>
      </c>
    </row>
    <row r="17" spans="2:7" ht="14.5" hidden="1" thickBot="1">
      <c r="B17" s="164" t="s">
        <v>230</v>
      </c>
      <c r="C17" s="377">
        <v>-724019.63817552384</v>
      </c>
      <c r="D17" s="376">
        <v>-1180464.3615104556</v>
      </c>
      <c r="E17" s="378">
        <v>-785364.20561832224</v>
      </c>
      <c r="F17" s="655">
        <v>-0.33469892762080972</v>
      </c>
      <c r="G17" s="656">
        <v>8.4727767326010936E-2</v>
      </c>
    </row>
    <row r="18" spans="2:7" ht="14.5" hidden="1" thickBot="1">
      <c r="B18" s="165" t="s">
        <v>231</v>
      </c>
      <c r="C18" s="364">
        <v>2.0892845725339067E-2</v>
      </c>
      <c r="D18" s="366">
        <v>3.3398211428714034E-2</v>
      </c>
      <c r="E18" s="365">
        <v>2.2799073271777343E-2</v>
      </c>
      <c r="F18" s="166" t="s">
        <v>232</v>
      </c>
      <c r="G18" s="167" t="s">
        <v>233</v>
      </c>
    </row>
    <row r="19" spans="2:7" hidden="1">
      <c r="B19" s="2170" t="s">
        <v>234</v>
      </c>
      <c r="C19" s="2170"/>
      <c r="D19" s="2170"/>
      <c r="E19" s="2170"/>
      <c r="F19" s="2170"/>
      <c r="G19" s="2170"/>
    </row>
    <row r="20" spans="2:7" hidden="1">
      <c r="B20" s="169"/>
      <c r="C20" s="170"/>
      <c r="D20" s="170"/>
      <c r="E20" s="171"/>
      <c r="F20" s="172"/>
      <c r="G20" s="173"/>
    </row>
    <row r="21" spans="2:7" hidden="1">
      <c r="B21" s="169"/>
      <c r="C21" s="170"/>
      <c r="D21" s="170"/>
      <c r="E21" s="171"/>
      <c r="F21" s="172"/>
      <c r="G21" s="173"/>
    </row>
    <row r="22" spans="2:7" hidden="1">
      <c r="B22" s="174"/>
      <c r="C22" s="174"/>
      <c r="D22" s="174"/>
      <c r="E22" s="175"/>
      <c r="F22" s="174"/>
      <c r="G22" s="174"/>
    </row>
    <row r="23" spans="2:7" hidden="1">
      <c r="B23" s="644" t="s">
        <v>235</v>
      </c>
      <c r="C23" s="2146" t="s">
        <v>43</v>
      </c>
      <c r="D23" s="2147" t="e">
        <v>#REF!</v>
      </c>
      <c r="E23" s="2148" t="e">
        <v>#REF!</v>
      </c>
      <c r="F23" s="2146" t="s">
        <v>44</v>
      </c>
      <c r="G23" s="2148" t="s">
        <v>47</v>
      </c>
    </row>
    <row r="24" spans="2:7" ht="14.5" hidden="1" thickBot="1">
      <c r="B24" s="645" t="s">
        <v>143</v>
      </c>
      <c r="C24" s="335" t="s">
        <v>226</v>
      </c>
      <c r="D24" s="336" t="s">
        <v>227</v>
      </c>
      <c r="E24" s="336" t="s">
        <v>41</v>
      </c>
      <c r="F24" s="289" t="s">
        <v>46</v>
      </c>
      <c r="G24" s="290" t="s">
        <v>47</v>
      </c>
    </row>
    <row r="25" spans="2:7" hidden="1">
      <c r="B25" s="608" t="s">
        <v>228</v>
      </c>
      <c r="C25" s="649">
        <v>-2978.3618244761601</v>
      </c>
      <c r="D25" s="650">
        <v>7010.3615104556084</v>
      </c>
      <c r="E25" s="651">
        <v>-29334.794381677755</v>
      </c>
      <c r="F25" s="652">
        <v>-5.1844909621174819</v>
      </c>
      <c r="G25" s="653">
        <v>8.8493051249195407</v>
      </c>
    </row>
    <row r="26" spans="2:7" hidden="1">
      <c r="B26" s="163" t="s">
        <v>229</v>
      </c>
      <c r="C26" s="332" t="s">
        <v>236</v>
      </c>
      <c r="D26" s="333" t="s">
        <v>236</v>
      </c>
      <c r="E26" s="334" t="s">
        <v>236</v>
      </c>
      <c r="F26" s="138" t="s">
        <v>236</v>
      </c>
      <c r="G26" s="139" t="s">
        <v>236</v>
      </c>
    </row>
    <row r="27" spans="2:7" ht="14.5" hidden="1" thickBot="1">
      <c r="B27" s="164" t="s">
        <v>230</v>
      </c>
      <c r="C27" s="377">
        <v>-2978.3618244761601</v>
      </c>
      <c r="D27" s="376">
        <v>7010.3615104556084</v>
      </c>
      <c r="E27" s="378">
        <v>-29334.794381677755</v>
      </c>
      <c r="F27" s="655">
        <v>-5.1844909621174819</v>
      </c>
      <c r="G27" s="656">
        <v>8.8493051249195407</v>
      </c>
    </row>
    <row r="28" spans="2:7" ht="14.5" hidden="1" thickBot="1">
      <c r="B28" s="165" t="s">
        <v>237</v>
      </c>
      <c r="C28" s="364">
        <v>1.8188714496789832E-3</v>
      </c>
      <c r="D28" s="366">
        <v>-7.7990336403869921E-3</v>
      </c>
      <c r="E28" s="365">
        <v>3.8992332778235279E-2</v>
      </c>
      <c r="F28" s="166" t="s">
        <v>238</v>
      </c>
      <c r="G28" s="167" t="s">
        <v>239</v>
      </c>
    </row>
    <row r="29" spans="2:7" hidden="1">
      <c r="B29" s="2170" t="s">
        <v>240</v>
      </c>
      <c r="C29" s="2170"/>
      <c r="D29" s="2170"/>
      <c r="E29" s="2170"/>
      <c r="F29" s="2170"/>
      <c r="G29" s="2170"/>
    </row>
    <row r="30" spans="2:7" hidden="1">
      <c r="B30" s="46"/>
      <c r="C30" s="46"/>
      <c r="D30" s="46"/>
      <c r="E30" s="46"/>
      <c r="F30" s="46"/>
      <c r="G30" s="46"/>
    </row>
    <row r="31" spans="2:7" ht="14.5">
      <c r="B31" s="77"/>
      <c r="C31" s="77"/>
      <c r="D31" s="77"/>
      <c r="E31" s="77"/>
      <c r="F31" s="77"/>
      <c r="G31" s="77"/>
    </row>
    <row r="32" spans="2:7" ht="14.5">
      <c r="B32" s="77"/>
      <c r="C32" s="77"/>
      <c r="D32" s="77"/>
      <c r="E32" s="77"/>
      <c r="F32" s="77"/>
      <c r="G32" s="77"/>
    </row>
    <row r="33" spans="2:7" ht="14.5">
      <c r="B33" s="132"/>
      <c r="C33" s="77"/>
      <c r="D33" s="77"/>
      <c r="E33" s="77"/>
      <c r="F33" s="77"/>
      <c r="G33" s="77"/>
    </row>
    <row r="34" spans="2:7" ht="14.5">
      <c r="B34" s="77"/>
      <c r="C34" s="77"/>
      <c r="D34" s="77"/>
      <c r="E34" s="77"/>
      <c r="F34" s="77"/>
      <c r="G34" s="77"/>
    </row>
    <row r="35" spans="2:7" ht="14.5">
      <c r="B35"/>
      <c r="C35" s="77"/>
      <c r="D35" s="77"/>
      <c r="E35" s="77"/>
      <c r="F35" s="77"/>
      <c r="G35" s="77"/>
    </row>
    <row r="36" spans="2:7" ht="14.5">
      <c r="B36" s="77"/>
      <c r="C36" s="77"/>
      <c r="D36" s="77"/>
      <c r="E36" s="77"/>
      <c r="F36" s="77"/>
      <c r="G36" s="77"/>
    </row>
    <row r="37" spans="2:7" ht="14.5">
      <c r="B37" s="77"/>
      <c r="C37" s="77"/>
      <c r="D37" s="77"/>
      <c r="E37" s="77"/>
      <c r="F37" s="77"/>
      <c r="G37" s="77"/>
    </row>
    <row r="38" spans="2:7" ht="14.5">
      <c r="B38" s="77"/>
      <c r="C38" s="77"/>
      <c r="D38" s="77"/>
      <c r="E38" s="77"/>
      <c r="F38" s="77"/>
      <c r="G38" s="77"/>
    </row>
  </sheetData>
  <mergeCells count="10">
    <mergeCell ref="H3:I3"/>
    <mergeCell ref="B19:G19"/>
    <mergeCell ref="C23:E23"/>
    <mergeCell ref="F23:G23"/>
    <mergeCell ref="B29:G29"/>
    <mergeCell ref="C3:E3"/>
    <mergeCell ref="F3:G3"/>
    <mergeCell ref="C13:E13"/>
    <mergeCell ref="F13:G13"/>
    <mergeCell ref="B9:G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J51"/>
  <sheetViews>
    <sheetView showGridLines="0" topLeftCell="A7" zoomScale="50" zoomScaleNormal="50" workbookViewId="0">
      <pane xSplit="2" topLeftCell="C1" activePane="topRight" state="frozen"/>
      <selection activeCell="F74" sqref="F74"/>
      <selection pane="topRight" activeCell="N22" sqref="N22"/>
    </sheetView>
  </sheetViews>
  <sheetFormatPr baseColWidth="10" defaultColWidth="11.453125" defaultRowHeight="14"/>
  <cols>
    <col min="1" max="1" width="11.453125" style="40"/>
    <col min="2" max="2" width="36.54296875" style="40" customWidth="1"/>
    <col min="3" max="4" width="13" style="40" bestFit="1" customWidth="1"/>
    <col min="5" max="5" width="12.453125" style="40" bestFit="1" customWidth="1"/>
    <col min="6" max="6" width="12.1796875" style="40" bestFit="1" customWidth="1"/>
    <col min="7" max="7" width="9.453125" style="40" bestFit="1" customWidth="1"/>
    <col min="8" max="9" width="11.453125" style="40"/>
    <col min="10" max="10" width="17.1796875" style="40" customWidth="1"/>
    <col min="11" max="16384" width="11.453125" style="40"/>
  </cols>
  <sheetData>
    <row r="1" spans="1:10" ht="14.5">
      <c r="A1" s="132" t="s">
        <v>39</v>
      </c>
    </row>
    <row r="2" spans="1:10" ht="15" thickBot="1">
      <c r="A2" s="132"/>
    </row>
    <row r="3" spans="1:10" ht="14.5">
      <c r="A3" s="132"/>
      <c r="B3" s="473" t="s">
        <v>562</v>
      </c>
      <c r="C3" s="2114" t="s">
        <v>730</v>
      </c>
      <c r="D3" s="2176"/>
      <c r="E3" s="2176"/>
      <c r="F3" s="2114" t="s">
        <v>44</v>
      </c>
      <c r="G3" s="2116"/>
      <c r="H3" s="2169" t="s">
        <v>45</v>
      </c>
      <c r="I3" s="2148"/>
      <c r="J3" s="1298" t="s">
        <v>44</v>
      </c>
    </row>
    <row r="4" spans="1:10" ht="15" thickBot="1">
      <c r="A4" s="132"/>
      <c r="B4" s="1326" t="s">
        <v>731</v>
      </c>
      <c r="C4" s="658" t="s">
        <v>821</v>
      </c>
      <c r="D4" s="1327" t="s">
        <v>726</v>
      </c>
      <c r="E4" s="1327" t="s">
        <v>822</v>
      </c>
      <c r="F4" s="658" t="s">
        <v>46</v>
      </c>
      <c r="G4" s="1327" t="s">
        <v>47</v>
      </c>
      <c r="H4" s="1247" t="s">
        <v>819</v>
      </c>
      <c r="I4" s="1248" t="s">
        <v>820</v>
      </c>
      <c r="J4" s="302" t="str">
        <f>+CONCATENATE(I4," / ",H4)</f>
        <v>Set 25 / Set 24</v>
      </c>
    </row>
    <row r="5" spans="1:10" ht="14.5">
      <c r="A5" s="132"/>
      <c r="B5" s="518" t="s">
        <v>736</v>
      </c>
      <c r="C5" s="1670">
        <v>1302675</v>
      </c>
      <c r="D5" s="1671">
        <v>1401569</v>
      </c>
      <c r="E5" s="1671">
        <v>1457604</v>
      </c>
      <c r="F5" s="1505">
        <v>3.9980193625857918E-2</v>
      </c>
      <c r="G5" s="1672">
        <v>0.11893142955840874</v>
      </c>
      <c r="H5" s="1671">
        <v>3761186</v>
      </c>
      <c r="I5" s="1671">
        <v>4197011</v>
      </c>
      <c r="J5" s="1673">
        <v>0.11587435452540773</v>
      </c>
    </row>
    <row r="6" spans="1:10" ht="15" thickBot="1">
      <c r="A6" s="132"/>
      <c r="B6" s="1667" t="s">
        <v>737</v>
      </c>
      <c r="C6" s="1674">
        <v>242670</v>
      </c>
      <c r="D6" s="1675">
        <v>275804</v>
      </c>
      <c r="E6" s="1675">
        <v>196587</v>
      </c>
      <c r="F6" s="1511">
        <v>-0.28722208524894488</v>
      </c>
      <c r="G6" s="1676">
        <v>-0.18989986401285697</v>
      </c>
      <c r="H6" s="1675">
        <v>768047</v>
      </c>
      <c r="I6" s="1675">
        <v>824769</v>
      </c>
      <c r="J6" s="1677">
        <v>7.3852251229416854E-2</v>
      </c>
    </row>
    <row r="7" spans="1:10" ht="15" thickBot="1">
      <c r="A7" s="132"/>
      <c r="B7" s="999" t="s">
        <v>745</v>
      </c>
      <c r="C7" s="1678">
        <v>1545345</v>
      </c>
      <c r="D7" s="1679">
        <v>1677373</v>
      </c>
      <c r="E7" s="1679">
        <v>1654191</v>
      </c>
      <c r="F7" s="1680">
        <v>-1.3820420383540255E-2</v>
      </c>
      <c r="G7" s="1681">
        <v>7.0434757287207717E-2</v>
      </c>
      <c r="H7" s="1679">
        <v>4529233</v>
      </c>
      <c r="I7" s="1679">
        <v>5021780</v>
      </c>
      <c r="J7" s="1682">
        <v>0.10874843488952757</v>
      </c>
    </row>
    <row r="8" spans="1:10" ht="14.5">
      <c r="A8" s="132"/>
      <c r="B8" s="2177"/>
      <c r="C8" s="2177"/>
      <c r="D8" s="2177"/>
      <c r="E8" s="2177"/>
      <c r="F8" s="2177"/>
      <c r="G8" s="2177"/>
      <c r="H8" s="46"/>
      <c r="I8" s="46"/>
      <c r="J8" s="46"/>
    </row>
    <row r="9" spans="1:10" ht="14.5" thickBot="1">
      <c r="B9" s="130"/>
      <c r="C9" s="130"/>
      <c r="D9" s="130"/>
      <c r="E9" s="130"/>
      <c r="F9" s="130"/>
      <c r="G9" s="130"/>
      <c r="H9" s="130"/>
      <c r="I9" s="130"/>
      <c r="J9" s="130"/>
    </row>
    <row r="10" spans="1:10" ht="14.5">
      <c r="B10" s="473" t="s">
        <v>895</v>
      </c>
      <c r="C10" s="2114" t="s">
        <v>43</v>
      </c>
      <c r="D10" s="2115"/>
      <c r="E10" s="2115"/>
      <c r="F10" s="2114" t="s">
        <v>44</v>
      </c>
      <c r="G10" s="2116"/>
      <c r="H10" s="2169" t="s">
        <v>45</v>
      </c>
      <c r="I10" s="2148"/>
      <c r="J10" s="1298" t="s">
        <v>44</v>
      </c>
    </row>
    <row r="11" spans="1:10" ht="14.5" thickBot="1">
      <c r="B11" s="1326" t="s">
        <v>731</v>
      </c>
      <c r="C11" s="658" t="str">
        <f>C4</f>
        <v>3T24</v>
      </c>
      <c r="D11" s="1314" t="str">
        <f>D4</f>
        <v>2T25</v>
      </c>
      <c r="E11" s="1314" t="str">
        <f>E4</f>
        <v>3T25</v>
      </c>
      <c r="F11" s="658" t="s">
        <v>46</v>
      </c>
      <c r="G11" s="659" t="s">
        <v>47</v>
      </c>
      <c r="H11" s="1247" t="str">
        <f>H4</f>
        <v>Set 24</v>
      </c>
      <c r="I11" s="1248" t="str">
        <f>I4</f>
        <v>Set 25</v>
      </c>
      <c r="J11" s="302" t="str">
        <f>+CONCATENATE(I11," / ",H11)</f>
        <v>Set 25 / Set 24</v>
      </c>
    </row>
    <row r="12" spans="1:10">
      <c r="B12" s="518" t="s">
        <v>241</v>
      </c>
      <c r="C12" s="1670">
        <v>982818</v>
      </c>
      <c r="D12" s="1683">
        <v>1024553</v>
      </c>
      <c r="E12" s="1683">
        <v>1063032</v>
      </c>
      <c r="F12" s="1505">
        <v>3.7556866262653088E-2</v>
      </c>
      <c r="G12" s="1672">
        <v>8.1616331813214593E-2</v>
      </c>
      <c r="H12" s="1308">
        <v>2786611</v>
      </c>
      <c r="I12" s="1308">
        <v>3081609</v>
      </c>
      <c r="J12" s="1309">
        <v>0.10586264103601106</v>
      </c>
    </row>
    <row r="13" spans="1:10" ht="14.5" thickBot="1">
      <c r="B13" s="1667" t="s">
        <v>242</v>
      </c>
      <c r="C13" s="1674">
        <v>319856</v>
      </c>
      <c r="D13" s="1684">
        <v>377016</v>
      </c>
      <c r="E13" s="1684">
        <v>394572</v>
      </c>
      <c r="F13" s="1511">
        <v>4.6565662995734947E-2</v>
      </c>
      <c r="G13" s="1676">
        <v>0.23359261667750486</v>
      </c>
      <c r="H13" s="1318">
        <v>974575</v>
      </c>
      <c r="I13" s="1318">
        <v>1115402</v>
      </c>
      <c r="J13" s="1319">
        <v>0.14450093630556915</v>
      </c>
    </row>
    <row r="14" spans="1:10" ht="14.5" thickBot="1">
      <c r="B14" s="999" t="s">
        <v>243</v>
      </c>
      <c r="C14" s="1678">
        <v>1302674</v>
      </c>
      <c r="D14" s="1679">
        <v>1401569</v>
      </c>
      <c r="E14" s="1679">
        <v>1457604</v>
      </c>
      <c r="F14" s="1680">
        <v>3.9980193625857918E-2</v>
      </c>
      <c r="G14" s="1681">
        <v>0.11893228850809945</v>
      </c>
      <c r="H14" s="1320">
        <v>3761186</v>
      </c>
      <c r="I14" s="1320">
        <v>4197011</v>
      </c>
      <c r="J14" s="1321">
        <v>0.11587435452540773</v>
      </c>
    </row>
    <row r="15" spans="1:10" ht="23" customHeight="1">
      <c r="B15" s="2175" t="s">
        <v>894</v>
      </c>
      <c r="C15" s="2175"/>
      <c r="D15" s="2175"/>
      <c r="E15" s="2175"/>
      <c r="F15" s="2175"/>
      <c r="G15" s="2175"/>
      <c r="H15" s="46"/>
      <c r="I15" s="130"/>
      <c r="J15" s="130"/>
    </row>
    <row r="16" spans="1:10" ht="14.5" thickBot="1">
      <c r="B16" s="474"/>
      <c r="C16" s="1685"/>
      <c r="D16" s="1685"/>
      <c r="E16" s="1685"/>
      <c r="F16" s="1686"/>
      <c r="G16" s="1686"/>
      <c r="H16" s="46"/>
      <c r="I16" s="130"/>
      <c r="J16" s="130"/>
    </row>
    <row r="17" spans="2:10">
      <c r="B17" s="473" t="s">
        <v>681</v>
      </c>
      <c r="C17" s="2114" t="s">
        <v>43</v>
      </c>
      <c r="D17" s="2115"/>
      <c r="E17" s="2115"/>
      <c r="F17" s="2114" t="s">
        <v>44</v>
      </c>
      <c r="G17" s="2116"/>
      <c r="H17" s="2169" t="s">
        <v>45</v>
      </c>
      <c r="I17" s="2148"/>
      <c r="J17" s="1298" t="s">
        <v>44</v>
      </c>
    </row>
    <row r="18" spans="2:10" ht="14.5" thickBot="1">
      <c r="B18" s="1032" t="s">
        <v>682</v>
      </c>
      <c r="C18" s="658" t="str">
        <f>C4</f>
        <v>3T24</v>
      </c>
      <c r="D18" s="1314" t="str">
        <f>D4</f>
        <v>2T25</v>
      </c>
      <c r="E18" s="1314" t="str">
        <f>E4</f>
        <v>3T25</v>
      </c>
      <c r="F18" s="658" t="s">
        <v>46</v>
      </c>
      <c r="G18" s="659" t="s">
        <v>47</v>
      </c>
      <c r="H18" s="1247" t="str">
        <f>H4</f>
        <v>Set 24</v>
      </c>
      <c r="I18" s="1248" t="str">
        <f>I4</f>
        <v>Set 25</v>
      </c>
      <c r="J18" s="302" t="str">
        <f>+CONCATENATE(I18," / ",H18)</f>
        <v>Set 25 / Set 24</v>
      </c>
    </row>
    <row r="19" spans="2:10" ht="14.5">
      <c r="B19" s="518" t="s">
        <v>846</v>
      </c>
      <c r="C19" s="1670">
        <v>804058</v>
      </c>
      <c r="D19" s="1683">
        <v>853720</v>
      </c>
      <c r="E19" s="1683">
        <v>873187</v>
      </c>
      <c r="F19" s="1505">
        <v>2.2802558215808455E-2</v>
      </c>
      <c r="G19" s="1672">
        <v>8.5975141096786611E-2</v>
      </c>
      <c r="H19" s="1308">
        <v>2251040</v>
      </c>
      <c r="I19" s="1308">
        <v>2558334</v>
      </c>
      <c r="J19" s="1309">
        <v>0.13651201222546017</v>
      </c>
    </row>
    <row r="20" spans="2:10" ht="14.5">
      <c r="B20" s="517" t="s">
        <v>847</v>
      </c>
      <c r="C20" s="997">
        <v>18380</v>
      </c>
      <c r="D20" s="998">
        <v>14552</v>
      </c>
      <c r="E20" s="998">
        <v>10244</v>
      </c>
      <c r="F20" s="1508">
        <v>-0.2960417811984607</v>
      </c>
      <c r="G20" s="1687">
        <v>-0.44265505984766051</v>
      </c>
      <c r="H20" s="1039">
        <v>54363</v>
      </c>
      <c r="I20" s="1039">
        <v>37640</v>
      </c>
      <c r="J20" s="1310">
        <v>-0.30761731324614172</v>
      </c>
    </row>
    <row r="21" spans="2:10">
      <c r="B21" s="517" t="s">
        <v>42</v>
      </c>
      <c r="C21" s="997">
        <v>18412</v>
      </c>
      <c r="D21" s="998">
        <v>27633</v>
      </c>
      <c r="E21" s="998">
        <v>28873</v>
      </c>
      <c r="F21" s="1508">
        <v>4.4873882676510046E-2</v>
      </c>
      <c r="G21" s="1687">
        <v>0.5681620682163806</v>
      </c>
      <c r="H21" s="1039">
        <v>64358</v>
      </c>
      <c r="I21" s="1039">
        <v>84845</v>
      </c>
      <c r="J21" s="1310">
        <v>0.3183287237017931</v>
      </c>
    </row>
    <row r="22" spans="2:10">
      <c r="B22" s="517" t="s">
        <v>135</v>
      </c>
      <c r="C22" s="997">
        <v>12333</v>
      </c>
      <c r="D22" s="998">
        <v>12395</v>
      </c>
      <c r="E22" s="998">
        <v>14314</v>
      </c>
      <c r="F22" s="1508">
        <v>0.1548204921339249</v>
      </c>
      <c r="G22" s="1687">
        <v>0.1606259628638611</v>
      </c>
      <c r="H22" s="1039">
        <v>34625</v>
      </c>
      <c r="I22" s="1039">
        <v>35835</v>
      </c>
      <c r="J22" s="1310">
        <v>3.4945848375451227E-2</v>
      </c>
    </row>
    <row r="23" spans="2:10">
      <c r="B23" s="517" t="s">
        <v>245</v>
      </c>
      <c r="C23" s="997">
        <v>-3218</v>
      </c>
      <c r="D23" s="998">
        <v>-6287</v>
      </c>
      <c r="E23" s="998">
        <v>-5123</v>
      </c>
      <c r="F23" s="1508">
        <v>-0.18514394782885324</v>
      </c>
      <c r="G23" s="1687">
        <v>0.59198259788688623</v>
      </c>
      <c r="H23" s="1039">
        <v>-8905</v>
      </c>
      <c r="I23" s="1039">
        <v>-15167</v>
      </c>
      <c r="J23" s="1310">
        <v>0.70320044918585056</v>
      </c>
    </row>
    <row r="24" spans="2:10">
      <c r="B24" s="517" t="s">
        <v>246</v>
      </c>
      <c r="C24" s="997">
        <v>90748</v>
      </c>
      <c r="D24" s="998">
        <v>97233</v>
      </c>
      <c r="E24" s="998">
        <v>95006</v>
      </c>
      <c r="F24" s="1508">
        <v>-2.2903746670369096E-2</v>
      </c>
      <c r="G24" s="1687">
        <v>4.6921144267642267E-2</v>
      </c>
      <c r="H24" s="1039">
        <v>284379</v>
      </c>
      <c r="I24" s="1039">
        <v>286311</v>
      </c>
      <c r="J24" s="1310">
        <v>6.7937505933981512E-3</v>
      </c>
    </row>
    <row r="25" spans="2:10">
      <c r="B25" s="517" t="s">
        <v>140</v>
      </c>
      <c r="C25" s="997">
        <v>15760</v>
      </c>
      <c r="D25" s="998">
        <v>12841</v>
      </c>
      <c r="E25" s="998">
        <v>12615</v>
      </c>
      <c r="F25" s="1508">
        <v>-1.759987539911223E-2</v>
      </c>
      <c r="G25" s="1687">
        <v>-0.19955583756345174</v>
      </c>
      <c r="H25" s="1039">
        <v>48307</v>
      </c>
      <c r="I25" s="1039">
        <v>39282</v>
      </c>
      <c r="J25" s="1310">
        <v>-0.18682592584925584</v>
      </c>
    </row>
    <row r="26" spans="2:10">
      <c r="B26" s="517" t="s">
        <v>247</v>
      </c>
      <c r="C26" s="997">
        <v>141657</v>
      </c>
      <c r="D26" s="998">
        <v>134297</v>
      </c>
      <c r="E26" s="998">
        <v>148115</v>
      </c>
      <c r="F26" s="1508">
        <v>0.10289135274801375</v>
      </c>
      <c r="G26" s="1687">
        <v>4.5588993131296052E-2</v>
      </c>
      <c r="H26" s="1039">
        <v>423287</v>
      </c>
      <c r="I26" s="1039">
        <v>418676</v>
      </c>
      <c r="J26" s="1310">
        <v>-1.0893318245067785E-2</v>
      </c>
    </row>
    <row r="27" spans="2:10" ht="15" thickBot="1">
      <c r="B27" s="1667" t="s">
        <v>845</v>
      </c>
      <c r="C27" s="1674">
        <v>-115312</v>
      </c>
      <c r="D27" s="1684">
        <v>-121831</v>
      </c>
      <c r="E27" s="1684">
        <v>-114199</v>
      </c>
      <c r="F27" s="1511">
        <v>-6.264415460761219E-2</v>
      </c>
      <c r="G27" s="1676">
        <v>-9.6520743721382196E-3</v>
      </c>
      <c r="H27" s="1039">
        <v>-364843</v>
      </c>
      <c r="I27" s="1039">
        <v>-364147</v>
      </c>
      <c r="J27" s="1310">
        <v>-1.9076698744391329E-3</v>
      </c>
    </row>
    <row r="28" spans="2:10" ht="14.5" thickBot="1">
      <c r="B28" s="999" t="s">
        <v>248</v>
      </c>
      <c r="C28" s="1678">
        <v>982818</v>
      </c>
      <c r="D28" s="1679">
        <v>1024553</v>
      </c>
      <c r="E28" s="1679">
        <v>1063032</v>
      </c>
      <c r="F28" s="1680">
        <v>3.7556866262653088E-2</v>
      </c>
      <c r="G28" s="1681">
        <v>8.1616331813214593E-2</v>
      </c>
      <c r="H28" s="1043">
        <v>2786611</v>
      </c>
      <c r="I28" s="1043">
        <v>3081609</v>
      </c>
      <c r="J28" s="1311">
        <v>0.10586264103601106</v>
      </c>
    </row>
    <row r="29" spans="2:10" ht="31.5" customHeight="1">
      <c r="B29" s="2178" t="s">
        <v>761</v>
      </c>
      <c r="C29" s="2178"/>
      <c r="D29" s="2178"/>
      <c r="E29" s="2178"/>
      <c r="F29" s="2178"/>
      <c r="G29" s="2178"/>
      <c r="H29" s="2178"/>
      <c r="I29" s="2178"/>
      <c r="J29" s="2178"/>
    </row>
    <row r="30" spans="2:10" s="1151" customFormat="1" ht="29" customHeight="1">
      <c r="B30" s="2179" t="s">
        <v>762</v>
      </c>
      <c r="C30" s="2179"/>
      <c r="D30" s="2179"/>
      <c r="E30" s="2179"/>
      <c r="F30" s="2179"/>
      <c r="G30" s="2179"/>
      <c r="H30" s="2179"/>
      <c r="I30" s="2179"/>
      <c r="J30" s="2179"/>
    </row>
    <row r="31" spans="2:10">
      <c r="B31" s="1186" t="s">
        <v>763</v>
      </c>
      <c r="C31" s="1688"/>
      <c r="D31" s="1688"/>
      <c r="E31" s="1688"/>
      <c r="F31" s="1689"/>
      <c r="G31" s="1689"/>
      <c r="H31" s="1186"/>
      <c r="I31" s="1186"/>
      <c r="J31" s="1186"/>
    </row>
    <row r="32" spans="2:10" customFormat="1" ht="15" thickBot="1">
      <c r="B32" s="46"/>
      <c r="C32" s="46"/>
      <c r="D32" s="46"/>
      <c r="E32" s="46"/>
      <c r="F32" s="46"/>
      <c r="G32" s="46"/>
    </row>
    <row r="33" spans="2:10">
      <c r="B33" s="1690" t="s">
        <v>249</v>
      </c>
      <c r="C33" s="1691"/>
      <c r="D33" s="1691" t="s">
        <v>43</v>
      </c>
      <c r="E33" s="1692"/>
      <c r="F33" s="2173" t="s">
        <v>44</v>
      </c>
      <c r="G33" s="2174"/>
      <c r="H33" s="2169" t="s">
        <v>45</v>
      </c>
      <c r="I33" s="2148"/>
      <c r="J33" s="1298" t="s">
        <v>44</v>
      </c>
    </row>
    <row r="34" spans="2:10" ht="14.5" thickBot="1">
      <c r="B34" s="1693" t="s">
        <v>683</v>
      </c>
      <c r="C34" s="658" t="str">
        <f>C4</f>
        <v>3T24</v>
      </c>
      <c r="D34" s="1327" t="str">
        <f>D4</f>
        <v>2T25</v>
      </c>
      <c r="E34" s="1327" t="str">
        <f>E4</f>
        <v>3T25</v>
      </c>
      <c r="F34" s="1072" t="s">
        <v>46</v>
      </c>
      <c r="G34" s="1095" t="s">
        <v>47</v>
      </c>
      <c r="H34" s="1247" t="str">
        <f>H4</f>
        <v>Set 24</v>
      </c>
      <c r="I34" s="1248" t="str">
        <f>I4</f>
        <v>Set 25</v>
      </c>
      <c r="J34" s="302" t="str">
        <f>+CONCATENATE(I34," / ",H34)</f>
        <v>Set 25 / Set 24</v>
      </c>
    </row>
    <row r="35" spans="2:10" ht="14.5">
      <c r="B35" s="1694" t="s">
        <v>785</v>
      </c>
      <c r="C35" s="1695">
        <v>299.99038477785405</v>
      </c>
      <c r="D35" s="1696">
        <v>286.63166927684091</v>
      </c>
      <c r="E35" s="1697">
        <v>270.35872021619656</v>
      </c>
      <c r="F35" s="462">
        <v>-5.6773032448578675E-2</v>
      </c>
      <c r="G35" s="463">
        <v>-9.8775381029628795E-2</v>
      </c>
      <c r="H35" s="1308">
        <v>834.94814064987372</v>
      </c>
      <c r="I35" s="1308">
        <v>840.05638357169892</v>
      </c>
      <c r="J35" s="1309">
        <v>6.1180361667123595E-3</v>
      </c>
    </row>
    <row r="36" spans="2:10" ht="14.5">
      <c r="B36" s="1694" t="s">
        <v>786</v>
      </c>
      <c r="C36" s="1695">
        <v>94.457307300682601</v>
      </c>
      <c r="D36" s="1696">
        <v>131.68932995364085</v>
      </c>
      <c r="E36" s="1697">
        <v>164.9495734968732</v>
      </c>
      <c r="F36" s="1103">
        <v>0.25256597140361414</v>
      </c>
      <c r="G36" s="1104">
        <v>0.74628706037315951</v>
      </c>
      <c r="H36" s="1039">
        <v>218.21783063255921</v>
      </c>
      <c r="I36" s="1039">
        <v>417.32383440479464</v>
      </c>
      <c r="J36" s="1310">
        <v>0.91241858282192911</v>
      </c>
    </row>
    <row r="37" spans="2:10" ht="14.5">
      <c r="B37" s="1694" t="s">
        <v>787</v>
      </c>
      <c r="C37" s="1695">
        <v>198.02566472599997</v>
      </c>
      <c r="D37" s="1696">
        <v>200.89148835200001</v>
      </c>
      <c r="E37" s="1697">
        <v>204.30370507800001</v>
      </c>
      <c r="F37" s="1103">
        <v>1.6985372322102288E-2</v>
      </c>
      <c r="G37" s="1104">
        <v>3.1703165146228507E-2</v>
      </c>
      <c r="H37" s="1039">
        <v>567.49760467199997</v>
      </c>
      <c r="I37" s="1039">
        <v>602.06927506400007</v>
      </c>
      <c r="J37" s="1310">
        <v>6.0919500113100433E-2</v>
      </c>
    </row>
    <row r="38" spans="2:10" ht="14.5">
      <c r="B38" s="1698" t="s">
        <v>788</v>
      </c>
      <c r="C38" s="1695">
        <v>96.068781235000003</v>
      </c>
      <c r="D38" s="1696">
        <v>104.092921988</v>
      </c>
      <c r="E38" s="1697">
        <v>102.89757364599998</v>
      </c>
      <c r="F38" s="1103">
        <v>-1.1483473796016774E-2</v>
      </c>
      <c r="G38" s="1104">
        <v>7.1082325842102945E-2</v>
      </c>
      <c r="H38" s="1039">
        <v>286.582011341</v>
      </c>
      <c r="I38" s="1039">
        <v>304.59112002300003</v>
      </c>
      <c r="J38" s="1310">
        <v>6.28410296854649E-2</v>
      </c>
    </row>
    <row r="39" spans="2:10">
      <c r="B39" s="1694" t="s">
        <v>250</v>
      </c>
      <c r="C39" s="1695">
        <v>56.529791406999998</v>
      </c>
      <c r="D39" s="1696">
        <v>52.901337128000002</v>
      </c>
      <c r="E39" s="1697">
        <v>53.585921749999997</v>
      </c>
      <c r="F39" s="1103">
        <v>1.2940781068417451E-2</v>
      </c>
      <c r="G39" s="1104">
        <v>-5.2076428794949781E-2</v>
      </c>
      <c r="H39" s="1039">
        <v>168.877097596</v>
      </c>
      <c r="I39" s="1039">
        <v>162.716981154</v>
      </c>
      <c r="J39" s="1310">
        <v>-3.6476920373990973E-2</v>
      </c>
    </row>
    <row r="40" spans="2:10">
      <c r="B40" s="1694" t="s">
        <v>251</v>
      </c>
      <c r="C40" s="1695">
        <v>33.920607769999997</v>
      </c>
      <c r="D40" s="1696">
        <v>39.541354330000004</v>
      </c>
      <c r="E40" s="1697">
        <v>34.732642369999986</v>
      </c>
      <c r="F40" s="1103">
        <v>-0.12161222197570631</v>
      </c>
      <c r="G40" s="1104">
        <v>2.3939270354647491E-2</v>
      </c>
      <c r="H40" s="1039">
        <v>102.27091363000002</v>
      </c>
      <c r="I40" s="1039">
        <v>122.39557814999998</v>
      </c>
      <c r="J40" s="1310">
        <v>0.19677798707076977</v>
      </c>
    </row>
    <row r="41" spans="2:10">
      <c r="B41" s="1694" t="s">
        <v>252</v>
      </c>
      <c r="C41" s="1695">
        <v>12.682086256</v>
      </c>
      <c r="D41" s="1696">
        <v>19.788665084999998</v>
      </c>
      <c r="E41" s="1697">
        <v>19.173217799</v>
      </c>
      <c r="F41" s="1103">
        <v>-3.1101000666614587E-2</v>
      </c>
      <c r="G41" s="1104">
        <v>0.51183467861441101</v>
      </c>
      <c r="H41" s="1039">
        <v>39.694522242999994</v>
      </c>
      <c r="I41" s="1039">
        <v>53.893725858000003</v>
      </c>
      <c r="J41" s="1310">
        <v>0.35771191622048049</v>
      </c>
    </row>
    <row r="42" spans="2:10" ht="15" thickBot="1">
      <c r="B42" s="1694" t="s">
        <v>789</v>
      </c>
      <c r="C42" s="1695">
        <v>12.391610171463249</v>
      </c>
      <c r="D42" s="1696">
        <v>18.223885423518276</v>
      </c>
      <c r="E42" s="1697">
        <v>23.188874337930272</v>
      </c>
      <c r="F42" s="1103">
        <v>0.27244403698920228</v>
      </c>
      <c r="G42" s="1104">
        <v>0.87133665577473862</v>
      </c>
      <c r="H42" s="1039">
        <v>33.262906891566509</v>
      </c>
      <c r="I42" s="1039">
        <v>55.345139089506574</v>
      </c>
      <c r="J42" s="1310">
        <v>0.66386958511851546</v>
      </c>
    </row>
    <row r="43" spans="2:10" ht="14.5" thickBot="1">
      <c r="B43" s="1699" t="s">
        <v>139</v>
      </c>
      <c r="C43" s="1700">
        <v>804.06623364399979</v>
      </c>
      <c r="D43" s="1701">
        <v>853.76065153700006</v>
      </c>
      <c r="E43" s="1702">
        <v>873.19022869399998</v>
      </c>
      <c r="F43" s="1703">
        <v>2.2757639535180507E-2</v>
      </c>
      <c r="G43" s="1704">
        <v>8.5968036161315542E-2</v>
      </c>
      <c r="H43" s="1043">
        <v>2251.3510276559996</v>
      </c>
      <c r="I43" s="1043">
        <v>2558.3920373149999</v>
      </c>
      <c r="J43" s="1311">
        <v>0.16500000000000001</v>
      </c>
    </row>
    <row r="44" spans="2:10">
      <c r="B44" s="1710" t="s">
        <v>253</v>
      </c>
      <c r="C44" s="1644"/>
      <c r="D44" s="1644"/>
      <c r="E44" s="1644"/>
      <c r="F44" s="1644"/>
      <c r="G44" s="1644"/>
      <c r="H44" s="46"/>
    </row>
    <row r="45" spans="2:10" ht="48" customHeight="1">
      <c r="B45" s="2102" t="s">
        <v>764</v>
      </c>
      <c r="C45" s="2102"/>
      <c r="D45" s="2102"/>
      <c r="E45" s="2102"/>
      <c r="F45" s="2102"/>
      <c r="G45" s="2102"/>
      <c r="H45" s="46"/>
    </row>
    <row r="46" spans="2:10" ht="48.65" customHeight="1">
      <c r="B46" s="2102" t="s">
        <v>765</v>
      </c>
      <c r="C46" s="2102"/>
      <c r="D46" s="2102"/>
      <c r="E46" s="2102"/>
      <c r="F46" s="2102"/>
      <c r="G46" s="2102"/>
      <c r="H46" s="46"/>
    </row>
    <row r="47" spans="2:10">
      <c r="B47" s="1710" t="s">
        <v>684</v>
      </c>
      <c r="C47" s="1644"/>
      <c r="D47" s="1644"/>
      <c r="E47" s="1644"/>
      <c r="F47" s="1644"/>
      <c r="G47" s="1644"/>
      <c r="H47" s="46"/>
    </row>
    <row r="48" spans="2:10">
      <c r="B48" s="1710" t="s">
        <v>685</v>
      </c>
      <c r="C48" s="1644"/>
      <c r="D48" s="1644"/>
      <c r="E48" s="1644"/>
      <c r="F48" s="1644"/>
      <c r="G48" s="1644"/>
      <c r="H48" s="46"/>
    </row>
    <row r="49" spans="2:7">
      <c r="B49" s="1710" t="s">
        <v>796</v>
      </c>
      <c r="C49" s="1716"/>
      <c r="D49" s="1716"/>
      <c r="E49" s="1716"/>
      <c r="F49" s="1716"/>
      <c r="G49" s="1716"/>
    </row>
    <row r="50" spans="2:7">
      <c r="B50" s="1717"/>
      <c r="C50" s="1716"/>
      <c r="D50" s="1716"/>
      <c r="E50" s="1716"/>
      <c r="F50" s="1716"/>
      <c r="G50" s="1716"/>
    </row>
    <row r="51" spans="2:7">
      <c r="B51" s="1716"/>
      <c r="C51" s="1716"/>
      <c r="D51" s="1716"/>
      <c r="E51" s="1716"/>
      <c r="F51" s="1716"/>
      <c r="G51" s="1716"/>
    </row>
  </sheetData>
  <mergeCells count="17">
    <mergeCell ref="H10:I10"/>
    <mergeCell ref="H17:I17"/>
    <mergeCell ref="H33:I33"/>
    <mergeCell ref="C3:E3"/>
    <mergeCell ref="F3:G3"/>
    <mergeCell ref="H3:I3"/>
    <mergeCell ref="B8:G8"/>
    <mergeCell ref="B29:J29"/>
    <mergeCell ref="B30:J30"/>
    <mergeCell ref="B45:G45"/>
    <mergeCell ref="B46:G46"/>
    <mergeCell ref="F33:G33"/>
    <mergeCell ref="C10:E10"/>
    <mergeCell ref="F10:G10"/>
    <mergeCell ref="C17:E17"/>
    <mergeCell ref="F17:G17"/>
    <mergeCell ref="B15:G15"/>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L14"/>
  <sheetViews>
    <sheetView showGridLines="0" zoomScale="60" zoomScaleNormal="80" workbookViewId="0">
      <pane xSplit="2" topLeftCell="C1" activePane="topRight" state="frozen"/>
      <selection activeCell="F74" sqref="F74"/>
      <selection pane="topRight" activeCell="B13" sqref="B13"/>
    </sheetView>
  </sheetViews>
  <sheetFormatPr baseColWidth="10" defaultColWidth="11.453125" defaultRowHeight="14"/>
  <cols>
    <col min="1" max="1" width="11.453125" style="40"/>
    <col min="2" max="2" width="47" style="40" customWidth="1"/>
    <col min="3" max="4" width="13" style="40" bestFit="1" customWidth="1"/>
    <col min="5" max="5" width="12.453125" style="40" bestFit="1" customWidth="1"/>
    <col min="6" max="6" width="9.81640625" style="40" bestFit="1" customWidth="1"/>
    <col min="7" max="7" width="9.1796875" style="40" bestFit="1" customWidth="1"/>
    <col min="8" max="9" width="11.453125" style="40"/>
    <col min="10" max="10" width="16.90625" style="40" customWidth="1"/>
    <col min="11" max="16384" width="11.453125" style="40"/>
  </cols>
  <sheetData>
    <row r="1" spans="1:12" ht="14.5">
      <c r="A1" s="132" t="s">
        <v>39</v>
      </c>
    </row>
    <row r="2" spans="1:12" ht="14.5" thickBot="1"/>
    <row r="3" spans="1:12">
      <c r="B3" s="473" t="s">
        <v>737</v>
      </c>
      <c r="C3" s="2114" t="s">
        <v>43</v>
      </c>
      <c r="D3" s="2115"/>
      <c r="E3" s="2115"/>
      <c r="F3" s="2114" t="s">
        <v>44</v>
      </c>
      <c r="G3" s="2116"/>
      <c r="H3" s="2169" t="s">
        <v>45</v>
      </c>
      <c r="I3" s="2148"/>
      <c r="J3" s="1298" t="s">
        <v>44</v>
      </c>
      <c r="K3" s="130"/>
      <c r="L3" s="130"/>
    </row>
    <row r="4" spans="1:12" ht="14.5" thickBot="1">
      <c r="B4" s="1033" t="s">
        <v>63</v>
      </c>
      <c r="C4" s="117" t="s">
        <v>821</v>
      </c>
      <c r="D4" s="118" t="s">
        <v>726</v>
      </c>
      <c r="E4" s="111" t="s">
        <v>822</v>
      </c>
      <c r="F4" s="658" t="s">
        <v>46</v>
      </c>
      <c r="G4" s="659" t="s">
        <v>47</v>
      </c>
      <c r="H4" s="1247" t="s">
        <v>819</v>
      </c>
      <c r="I4" s="1248" t="s">
        <v>820</v>
      </c>
      <c r="J4" s="302" t="str">
        <f>+CONCATENATE(I4," / ",H4)</f>
        <v>Set 25 / Set 24</v>
      </c>
      <c r="K4" s="130"/>
      <c r="L4" s="130"/>
    </row>
    <row r="5" spans="1:12">
      <c r="B5" s="517" t="s">
        <v>254</v>
      </c>
      <c r="C5" s="1034">
        <v>120033</v>
      </c>
      <c r="D5" s="1035">
        <v>179174</v>
      </c>
      <c r="E5" s="1035">
        <v>111977</v>
      </c>
      <c r="F5" s="1036">
        <v>-0.37503767287664502</v>
      </c>
      <c r="G5" s="1037">
        <v>-6.7114876742229268E-2</v>
      </c>
      <c r="H5" s="1308">
        <v>274489</v>
      </c>
      <c r="I5" s="1308">
        <v>263002</v>
      </c>
      <c r="J5" s="1309">
        <v>-4.1848671531463877E-2</v>
      </c>
      <c r="K5" s="130"/>
      <c r="L5" s="130"/>
    </row>
    <row r="6" spans="1:12" ht="14.5">
      <c r="B6" s="517" t="s">
        <v>851</v>
      </c>
      <c r="C6" s="1038">
        <v>35600</v>
      </c>
      <c r="D6" s="1039">
        <v>6556</v>
      </c>
      <c r="E6" s="1039">
        <v>5192</v>
      </c>
      <c r="F6" s="1040">
        <v>-0.20805369127516782</v>
      </c>
      <c r="G6" s="1041">
        <v>-0.85415730337078655</v>
      </c>
      <c r="H6" s="1039">
        <v>96623</v>
      </c>
      <c r="I6" s="1039">
        <v>35816</v>
      </c>
      <c r="J6" s="1310">
        <v>-0.62932221106775821</v>
      </c>
      <c r="K6" s="130"/>
      <c r="L6" s="130"/>
    </row>
    <row r="7" spans="1:12" ht="14.5">
      <c r="B7" s="517" t="s">
        <v>850</v>
      </c>
      <c r="C7" s="1038">
        <v>-3499</v>
      </c>
      <c r="D7" s="1039">
        <v>21418</v>
      </c>
      <c r="E7" s="1039">
        <v>244</v>
      </c>
      <c r="F7" s="1040">
        <v>-0.98860771313848161</v>
      </c>
      <c r="G7" s="1041">
        <v>-1.0697342097742213</v>
      </c>
      <c r="H7" s="1039">
        <v>78233</v>
      </c>
      <c r="I7" s="1039">
        <v>40161</v>
      </c>
      <c r="J7" s="1310">
        <v>-0.48664885662060764</v>
      </c>
      <c r="K7" s="130"/>
      <c r="L7" s="130"/>
    </row>
    <row r="8" spans="1:12">
      <c r="B8" s="517" t="s">
        <v>255</v>
      </c>
      <c r="C8" s="1038">
        <v>-6139</v>
      </c>
      <c r="D8" s="1039">
        <v>10195</v>
      </c>
      <c r="E8" s="1039">
        <v>7518</v>
      </c>
      <c r="F8" s="1040">
        <v>-0.26257969592937713</v>
      </c>
      <c r="G8" s="1041">
        <v>-2.2246294184720639</v>
      </c>
      <c r="H8" s="1039">
        <v>-19693</v>
      </c>
      <c r="I8" s="1039">
        <v>33672</v>
      </c>
      <c r="J8" s="1310">
        <v>-2.7098461382217032</v>
      </c>
      <c r="K8" s="130"/>
      <c r="L8" s="130"/>
    </row>
    <row r="9" spans="1:12" ht="14.5" thickBot="1">
      <c r="B9" s="517" t="s">
        <v>256</v>
      </c>
      <c r="C9" s="1038">
        <v>96675</v>
      </c>
      <c r="D9" s="1039">
        <v>58461</v>
      </c>
      <c r="E9" s="1039">
        <v>71656</v>
      </c>
      <c r="F9" s="1040">
        <v>0.22570602623971547</v>
      </c>
      <c r="G9" s="1041">
        <v>-0.25879493147142485</v>
      </c>
      <c r="H9" s="1039">
        <v>338395</v>
      </c>
      <c r="I9" s="1039">
        <v>452118</v>
      </c>
      <c r="J9" s="1310">
        <v>0.33606584021631525</v>
      </c>
      <c r="K9" s="130"/>
      <c r="L9" s="130"/>
    </row>
    <row r="10" spans="1:12" s="134" customFormat="1" ht="14.5" thickBot="1">
      <c r="B10" s="999" t="s">
        <v>257</v>
      </c>
      <c r="C10" s="1042">
        <v>242670</v>
      </c>
      <c r="D10" s="1043">
        <v>275804</v>
      </c>
      <c r="E10" s="1043">
        <v>196587</v>
      </c>
      <c r="F10" s="1044">
        <v>-0.28722208524894488</v>
      </c>
      <c r="G10" s="1045">
        <v>-0.18989986401285697</v>
      </c>
      <c r="H10" s="1043">
        <v>768047</v>
      </c>
      <c r="I10" s="1043">
        <v>824769</v>
      </c>
      <c r="J10" s="1311">
        <v>7.3852251229416854E-2</v>
      </c>
      <c r="K10" s="1579"/>
      <c r="L10" s="1579"/>
    </row>
    <row r="11" spans="1:12">
      <c r="B11" s="2180"/>
      <c r="C11" s="2181"/>
      <c r="D11" s="2181"/>
      <c r="E11" s="2181"/>
      <c r="F11" s="2181"/>
      <c r="G11" s="2181"/>
      <c r="H11" s="130"/>
      <c r="I11" s="130"/>
      <c r="J11" s="130"/>
      <c r="K11" s="130"/>
      <c r="L11" s="130"/>
    </row>
    <row r="12" spans="1:12" ht="39" customHeight="1">
      <c r="B12" s="2102" t="s">
        <v>848</v>
      </c>
      <c r="C12" s="2102"/>
      <c r="D12" s="2102"/>
      <c r="E12" s="2102"/>
      <c r="F12" s="2102"/>
      <c r="G12" s="2102"/>
    </row>
    <row r="13" spans="1:12">
      <c r="B13" s="1710" t="s">
        <v>849</v>
      </c>
      <c r="C13" s="1644"/>
      <c r="D13" s="1644"/>
      <c r="E13" s="1644"/>
      <c r="F13" s="1644"/>
      <c r="G13" s="1644"/>
    </row>
    <row r="14" spans="1:12" ht="14.5">
      <c r="B14" s="176"/>
    </row>
  </sheetData>
  <mergeCells count="5">
    <mergeCell ref="C3:E3"/>
    <mergeCell ref="F3:G3"/>
    <mergeCell ref="B11:G11"/>
    <mergeCell ref="H3:I3"/>
    <mergeCell ref="B12:G12"/>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AB32"/>
  <sheetViews>
    <sheetView showGridLines="0" topLeftCell="A4" zoomScale="75" zoomScaleNormal="91" workbookViewId="0">
      <pane xSplit="3" topLeftCell="D1" activePane="topRight" state="frozen"/>
      <selection activeCell="N35" sqref="N35"/>
      <selection pane="topRight" activeCell="J11" sqref="J11"/>
    </sheetView>
  </sheetViews>
  <sheetFormatPr baseColWidth="10" defaultColWidth="11.453125" defaultRowHeight="14"/>
  <cols>
    <col min="1" max="1" width="11.453125" style="40"/>
    <col min="2" max="2" width="13.453125" style="40" customWidth="1"/>
    <col min="3" max="3" width="28.08984375" style="40" customWidth="1"/>
    <col min="4" max="6" width="10.1796875" style="40" customWidth="1"/>
    <col min="7" max="8" width="9.08984375" style="40" customWidth="1"/>
    <col min="9" max="10" width="9.81640625" style="40" customWidth="1"/>
    <col min="11" max="11" width="14.36328125" style="40" customWidth="1"/>
    <col min="12" max="12" width="11.54296875" style="40" customWidth="1"/>
    <col min="13" max="13" width="12.54296875" style="40" bestFit="1" customWidth="1"/>
    <col min="14" max="14" width="17.08984375" style="40" bestFit="1" customWidth="1"/>
    <col min="15" max="15" width="11.54296875" style="40" customWidth="1"/>
    <col min="16" max="16" width="11.54296875" style="40" bestFit="1" customWidth="1"/>
    <col min="17" max="17" width="11.54296875" style="40" customWidth="1"/>
    <col min="18" max="18" width="13.81640625" style="40" customWidth="1"/>
    <col min="19" max="19" width="11.54296875" style="40" bestFit="1" customWidth="1"/>
    <col min="20" max="20" width="11.54296875" style="40" customWidth="1"/>
    <col min="21" max="21" width="11.54296875" style="40" bestFit="1" customWidth="1"/>
    <col min="22" max="22" width="11.54296875" style="40" customWidth="1"/>
    <col min="23" max="23" width="11.54296875" style="40" bestFit="1" customWidth="1"/>
    <col min="24" max="16384" width="11.453125" style="40"/>
  </cols>
  <sheetData>
    <row r="1" spans="1:28" ht="14.5">
      <c r="B1" s="132" t="s">
        <v>39</v>
      </c>
    </row>
    <row r="2" spans="1:28" ht="14.5">
      <c r="C2"/>
      <c r="D2"/>
      <c r="E2"/>
      <c r="F2"/>
      <c r="G2"/>
      <c r="H2"/>
      <c r="I2"/>
      <c r="J2"/>
      <c r="K2"/>
      <c r="L2"/>
      <c r="M2"/>
      <c r="N2"/>
      <c r="O2"/>
      <c r="P2"/>
      <c r="Q2"/>
      <c r="R2"/>
    </row>
    <row r="3" spans="1:28" ht="15" customHeight="1" thickBot="1">
      <c r="A3" s="46"/>
      <c r="B3" s="46"/>
      <c r="C3" s="46"/>
      <c r="D3" s="46"/>
      <c r="E3" s="46"/>
      <c r="F3" s="46"/>
      <c r="G3" s="46"/>
      <c r="H3" s="46"/>
      <c r="I3" s="46"/>
      <c r="J3" s="46"/>
      <c r="K3" s="46"/>
      <c r="L3" s="46"/>
      <c r="O3"/>
      <c r="P3"/>
      <c r="Q3"/>
      <c r="R3"/>
      <c r="S3"/>
      <c r="T3"/>
      <c r="U3"/>
      <c r="V3"/>
      <c r="W3"/>
      <c r="X3"/>
      <c r="Y3"/>
      <c r="Z3"/>
      <c r="AA3"/>
      <c r="AB3"/>
    </row>
    <row r="4" spans="1:28" ht="14.75" customHeight="1">
      <c r="A4" s="46"/>
      <c r="B4" s="2187" t="s">
        <v>258</v>
      </c>
      <c r="C4" s="2188"/>
      <c r="D4" s="2189" t="s">
        <v>43</v>
      </c>
      <c r="E4" s="2189"/>
      <c r="F4" s="2183"/>
      <c r="G4" s="2182" t="s">
        <v>44</v>
      </c>
      <c r="H4" s="2183"/>
      <c r="I4" s="2182" t="s">
        <v>62</v>
      </c>
      <c r="J4" s="2183"/>
      <c r="K4" s="1519" t="s">
        <v>44</v>
      </c>
      <c r="L4" s="46"/>
      <c r="M4"/>
      <c r="N4"/>
      <c r="O4"/>
      <c r="P4"/>
      <c r="Q4"/>
      <c r="R4"/>
      <c r="S4"/>
      <c r="T4"/>
      <c r="U4"/>
      <c r="V4"/>
      <c r="W4"/>
      <c r="X4"/>
      <c r="Y4"/>
      <c r="Z4"/>
      <c r="AA4"/>
      <c r="AB4"/>
    </row>
    <row r="5" spans="1:28" ht="15" thickBot="1">
      <c r="A5" s="46"/>
      <c r="B5" s="660" t="s">
        <v>199</v>
      </c>
      <c r="C5" s="661"/>
      <c r="D5" s="117" t="s">
        <v>821</v>
      </c>
      <c r="E5" s="118" t="s">
        <v>726</v>
      </c>
      <c r="F5" s="111" t="s">
        <v>822</v>
      </c>
      <c r="G5" s="662" t="s">
        <v>46</v>
      </c>
      <c r="H5" s="663" t="s">
        <v>47</v>
      </c>
      <c r="I5" s="1247" t="s">
        <v>819</v>
      </c>
      <c r="J5" s="1248" t="s">
        <v>820</v>
      </c>
      <c r="K5" s="314" t="str">
        <f>+CONCATENATE(J5," / ",I5)</f>
        <v>Set 25 / Set 24</v>
      </c>
      <c r="L5" s="46"/>
      <c r="O5"/>
      <c r="P5"/>
      <c r="Q5"/>
      <c r="R5"/>
      <c r="S5"/>
      <c r="T5"/>
      <c r="U5"/>
      <c r="V5"/>
      <c r="W5"/>
      <c r="X5"/>
      <c r="Y5"/>
      <c r="Z5"/>
      <c r="AA5"/>
      <c r="AB5"/>
    </row>
    <row r="6" spans="1:28" ht="14" customHeight="1">
      <c r="A6" s="46"/>
      <c r="B6" s="2184" t="s">
        <v>139</v>
      </c>
      <c r="C6" s="44" t="s">
        <v>259</v>
      </c>
      <c r="D6" s="1046">
        <v>940.93913475820887</v>
      </c>
      <c r="E6" s="1047">
        <v>1185.6422658683186</v>
      </c>
      <c r="F6" s="1047">
        <v>1212.42262516764</v>
      </c>
      <c r="G6" s="763">
        <v>2.2587217131390336E-2</v>
      </c>
      <c r="H6" s="764">
        <v>0.28852396545202019</v>
      </c>
      <c r="I6" s="1047">
        <v>2788.0012842464103</v>
      </c>
      <c r="J6" s="1047">
        <v>3385.9726070541201</v>
      </c>
      <c r="K6" s="693">
        <v>0.21448028958470866</v>
      </c>
      <c r="L6" s="46"/>
      <c r="M6"/>
      <c r="N6"/>
      <c r="O6"/>
      <c r="P6"/>
      <c r="Q6"/>
      <c r="R6"/>
      <c r="S6"/>
      <c r="T6"/>
      <c r="U6"/>
      <c r="V6"/>
      <c r="W6"/>
      <c r="X6"/>
      <c r="Y6"/>
      <c r="Z6"/>
      <c r="AA6"/>
      <c r="AB6"/>
    </row>
    <row r="7" spans="1:28" s="134" customFormat="1" ht="14" customHeight="1">
      <c r="A7" s="153"/>
      <c r="B7" s="2184"/>
      <c r="C7" s="44" t="s">
        <v>260</v>
      </c>
      <c r="D7" s="1048">
        <v>-514.73285986558415</v>
      </c>
      <c r="E7" s="1049">
        <v>-738.80762088830011</v>
      </c>
      <c r="F7" s="1049">
        <v>-746.63862645977201</v>
      </c>
      <c r="G7" s="351">
        <v>1.0599519211857089E-2</v>
      </c>
      <c r="H7" s="352">
        <v>0.45053616094132209</v>
      </c>
      <c r="I7" s="1049">
        <v>-1487.0570539276607</v>
      </c>
      <c r="J7" s="1049">
        <v>-2057.24765775059</v>
      </c>
      <c r="K7" s="1050">
        <v>0.38343559335327737</v>
      </c>
      <c r="L7" s="46"/>
      <c r="M7" s="40"/>
      <c r="N7" s="40"/>
      <c r="O7"/>
      <c r="P7"/>
      <c r="Q7"/>
      <c r="R7"/>
      <c r="S7"/>
      <c r="T7"/>
      <c r="U7"/>
      <c r="V7"/>
      <c r="W7"/>
      <c r="X7"/>
      <c r="Y7"/>
      <c r="Z7"/>
      <c r="AA7"/>
      <c r="AB7"/>
    </row>
    <row r="8" spans="1:28" ht="14" customHeight="1">
      <c r="A8" s="46"/>
      <c r="B8" s="2184"/>
      <c r="C8" s="44" t="s">
        <v>261</v>
      </c>
      <c r="D8" s="1048">
        <v>-134.43129696031895</v>
      </c>
      <c r="E8" s="1049">
        <v>-95.962083250024506</v>
      </c>
      <c r="F8" s="1049">
        <v>-77.434413081019798</v>
      </c>
      <c r="G8" s="351">
        <v>-0.19307282148858496</v>
      </c>
      <c r="H8" s="352">
        <v>-0.42398522641735226</v>
      </c>
      <c r="I8" s="1049">
        <v>-414.60623025866607</v>
      </c>
      <c r="J8" s="1049">
        <v>-260.36799999999999</v>
      </c>
      <c r="K8" s="1050">
        <v>-0.37201136645351263</v>
      </c>
      <c r="L8" s="46"/>
      <c r="M8"/>
      <c r="N8"/>
      <c r="O8"/>
      <c r="P8"/>
      <c r="Q8"/>
      <c r="R8"/>
      <c r="S8"/>
      <c r="T8"/>
      <c r="U8"/>
      <c r="V8"/>
      <c r="W8"/>
      <c r="X8"/>
      <c r="Y8"/>
      <c r="Z8"/>
      <c r="AA8"/>
      <c r="AB8"/>
    </row>
    <row r="9" spans="1:28" ht="14" customHeight="1" thickBot="1">
      <c r="A9" s="46"/>
      <c r="B9" s="2185"/>
      <c r="C9" s="643" t="s">
        <v>262</v>
      </c>
      <c r="D9" s="1051">
        <v>291.77497793230577</v>
      </c>
      <c r="E9" s="1052">
        <v>350.872561729994</v>
      </c>
      <c r="F9" s="1052">
        <v>388.34958562684824</v>
      </c>
      <c r="G9" s="697">
        <v>0.1068109279108973</v>
      </c>
      <c r="H9" s="698">
        <v>0.33099002655720722</v>
      </c>
      <c r="I9" s="1052">
        <v>886.33800006008346</v>
      </c>
      <c r="J9" s="1052">
        <v>1068.3569493035302</v>
      </c>
      <c r="K9" s="590">
        <v>0.20536065161496841</v>
      </c>
      <c r="L9" s="46"/>
      <c r="O9"/>
      <c r="P9"/>
      <c r="Q9"/>
      <c r="R9"/>
      <c r="S9"/>
      <c r="T9"/>
      <c r="U9"/>
      <c r="V9"/>
      <c r="W9"/>
      <c r="X9"/>
      <c r="Y9"/>
      <c r="Z9"/>
      <c r="AA9"/>
      <c r="AB9"/>
    </row>
    <row r="10" spans="1:28" ht="14" customHeight="1">
      <c r="A10" s="46"/>
      <c r="B10" s="2186" t="s">
        <v>263</v>
      </c>
      <c r="C10" s="664" t="s">
        <v>259</v>
      </c>
      <c r="D10" s="1048">
        <v>471.14385883580121</v>
      </c>
      <c r="E10" s="1049">
        <v>479.99426704099386</v>
      </c>
      <c r="F10" s="1049">
        <v>490.08231631288373</v>
      </c>
      <c r="G10" s="351">
        <v>2.1017020336678849E-2</v>
      </c>
      <c r="H10" s="352">
        <v>4.0196761821069904E-2</v>
      </c>
      <c r="I10" s="1049">
        <v>1382.8312533404965</v>
      </c>
      <c r="J10" s="1049">
        <v>1460.1176011363877</v>
      </c>
      <c r="K10" s="1050">
        <v>5.5889934226747595E-2</v>
      </c>
      <c r="L10" s="46"/>
      <c r="M10"/>
      <c r="N10"/>
      <c r="O10"/>
      <c r="P10"/>
      <c r="Q10"/>
      <c r="R10"/>
      <c r="S10"/>
      <c r="T10"/>
      <c r="U10"/>
      <c r="V10"/>
      <c r="W10"/>
      <c r="X10"/>
      <c r="Y10"/>
      <c r="Z10"/>
      <c r="AA10"/>
      <c r="AB10"/>
    </row>
    <row r="11" spans="1:28" ht="14" customHeight="1">
      <c r="A11" s="46"/>
      <c r="B11" s="2184"/>
      <c r="C11" s="277" t="s">
        <v>260</v>
      </c>
      <c r="D11" s="1048">
        <v>-278.77527171710136</v>
      </c>
      <c r="E11" s="1049">
        <v>-298.68030648196458</v>
      </c>
      <c r="F11" s="1049">
        <v>-319.74193280296021</v>
      </c>
      <c r="G11" s="351">
        <v>7.0515617748863502E-2</v>
      </c>
      <c r="H11" s="352">
        <v>0.1469522774869052</v>
      </c>
      <c r="I11" s="1049">
        <v>-818.67073685673381</v>
      </c>
      <c r="J11" s="1049">
        <v>-943.73656952815793</v>
      </c>
      <c r="K11" s="1050">
        <v>0.15276695140174579</v>
      </c>
      <c r="L11" s="46"/>
      <c r="O11"/>
      <c r="P11"/>
      <c r="Q11"/>
      <c r="R11"/>
      <c r="S11"/>
      <c r="T11"/>
      <c r="U11"/>
      <c r="V11"/>
      <c r="W11"/>
      <c r="X11"/>
      <c r="Y11"/>
      <c r="Z11"/>
      <c r="AA11"/>
      <c r="AB11"/>
    </row>
    <row r="12" spans="1:28" ht="14" customHeight="1">
      <c r="A12" s="46"/>
      <c r="B12" s="2184"/>
      <c r="C12" s="277" t="s">
        <v>261</v>
      </c>
      <c r="D12" s="1048">
        <v>-113.98926540512365</v>
      </c>
      <c r="E12" s="1049">
        <v>-88.692535982255251</v>
      </c>
      <c r="F12" s="1049">
        <v>-72.87427665550193</v>
      </c>
      <c r="G12" s="351">
        <v>-0.17834938590456006</v>
      </c>
      <c r="H12" s="352">
        <v>-0.36069175990824187</v>
      </c>
      <c r="I12" s="1049">
        <v>-334.16602587062295</v>
      </c>
      <c r="J12" s="1049">
        <v>-233.95948722028993</v>
      </c>
      <c r="K12" s="1050">
        <v>-0.29987051612819959</v>
      </c>
      <c r="L12" s="46"/>
      <c r="M12"/>
      <c r="N12"/>
      <c r="O12"/>
      <c r="P12"/>
      <c r="Q12"/>
      <c r="R12"/>
      <c r="S12"/>
      <c r="T12"/>
      <c r="U12"/>
      <c r="V12"/>
      <c r="W12"/>
      <c r="X12"/>
      <c r="Y12"/>
      <c r="Z12"/>
      <c r="AA12"/>
      <c r="AB12"/>
    </row>
    <row r="13" spans="1:28" ht="14" customHeight="1" thickBot="1">
      <c r="A13" s="46"/>
      <c r="B13" s="2185"/>
      <c r="C13" s="150" t="s">
        <v>262</v>
      </c>
      <c r="D13" s="1051">
        <v>78.400000000000006</v>
      </c>
      <c r="E13" s="1052">
        <v>92.621424576774032</v>
      </c>
      <c r="F13" s="1052">
        <v>97.466106854421596</v>
      </c>
      <c r="G13" s="697">
        <v>5.2306281184779202E-2</v>
      </c>
      <c r="H13" s="698">
        <v>0.24319013844925497</v>
      </c>
      <c r="I13" s="1052">
        <v>230</v>
      </c>
      <c r="J13" s="1052">
        <v>282.42154438793989</v>
      </c>
      <c r="K13" s="590">
        <v>0.22791975820843424</v>
      </c>
      <c r="L13" s="46"/>
      <c r="O13"/>
      <c r="P13"/>
      <c r="Q13"/>
      <c r="R13"/>
      <c r="S13"/>
      <c r="T13"/>
      <c r="U13"/>
      <c r="V13"/>
      <c r="W13"/>
      <c r="X13"/>
      <c r="Y13"/>
      <c r="Z13"/>
      <c r="AA13"/>
      <c r="AB13"/>
    </row>
    <row r="14" spans="1:28" ht="14" customHeight="1">
      <c r="A14" s="46"/>
      <c r="B14" s="2186" t="s">
        <v>264</v>
      </c>
      <c r="C14" s="664" t="s">
        <v>259</v>
      </c>
      <c r="D14" s="1048">
        <v>453.00876204828512</v>
      </c>
      <c r="E14" s="1049">
        <v>330.90069541759823</v>
      </c>
      <c r="F14" s="1049">
        <v>326.74412791770226</v>
      </c>
      <c r="G14" s="351">
        <v>-1.2561374326065855E-2</v>
      </c>
      <c r="H14" s="352">
        <v>-0.27872448550371443</v>
      </c>
      <c r="I14" s="1049">
        <v>1347.2375909508935</v>
      </c>
      <c r="J14" s="1049">
        <v>990.51424130201883</v>
      </c>
      <c r="K14" s="1050">
        <v>-0.26478132145726119</v>
      </c>
      <c r="L14" s="46"/>
      <c r="M14"/>
      <c r="N14"/>
      <c r="O14"/>
      <c r="P14"/>
      <c r="Q14"/>
      <c r="R14"/>
      <c r="S14"/>
      <c r="T14"/>
      <c r="U14"/>
      <c r="V14"/>
      <c r="W14"/>
      <c r="X14"/>
      <c r="Y14"/>
      <c r="Z14"/>
      <c r="AA14"/>
      <c r="AB14"/>
    </row>
    <row r="15" spans="1:28" ht="14" customHeight="1">
      <c r="A15" s="46"/>
      <c r="B15" s="2184"/>
      <c r="C15" s="277" t="s">
        <v>260</v>
      </c>
      <c r="D15" s="1048">
        <v>-233.84255811579141</v>
      </c>
      <c r="E15" s="1049">
        <v>-79.03206085676365</v>
      </c>
      <c r="F15" s="1049">
        <v>-37.967708239966534</v>
      </c>
      <c r="G15" s="351">
        <v>-0.5195910643304803</v>
      </c>
      <c r="H15" s="352">
        <v>-0.83763559317048641</v>
      </c>
      <c r="I15" s="1049">
        <v>-671.08612981657041</v>
      </c>
      <c r="J15" s="1049">
        <v>-229.30964906676508</v>
      </c>
      <c r="K15" s="1050">
        <v>-0.65830071748101426</v>
      </c>
      <c r="L15" s="46"/>
      <c r="O15"/>
      <c r="P15"/>
      <c r="Q15"/>
      <c r="R15"/>
      <c r="S15"/>
      <c r="T15"/>
      <c r="U15"/>
      <c r="V15"/>
      <c r="W15"/>
      <c r="X15"/>
      <c r="Y15"/>
      <c r="Z15"/>
      <c r="AA15"/>
      <c r="AB15"/>
    </row>
    <row r="16" spans="1:28" ht="14" customHeight="1">
      <c r="A16" s="46"/>
      <c r="B16" s="2184"/>
      <c r="C16" s="277" t="s">
        <v>261</v>
      </c>
      <c r="D16" s="1048">
        <v>-15.766626952963547</v>
      </c>
      <c r="E16" s="1049">
        <v>-7.5883439569570497</v>
      </c>
      <c r="F16" s="1049">
        <v>-28.916720026217856</v>
      </c>
      <c r="G16" s="351">
        <v>2.8106759775572367</v>
      </c>
      <c r="H16" s="352">
        <v>0.83404605896269879</v>
      </c>
      <c r="I16" s="1049">
        <v>-66.149154238089196</v>
      </c>
      <c r="J16" s="1049">
        <v>-49.823414615888701</v>
      </c>
      <c r="K16" s="1050">
        <v>-0.24680194040636738</v>
      </c>
      <c r="L16" s="46"/>
      <c r="M16"/>
      <c r="N16"/>
      <c r="O16"/>
      <c r="P16"/>
      <c r="Q16"/>
      <c r="R16"/>
      <c r="S16"/>
      <c r="T16"/>
      <c r="U16"/>
      <c r="V16"/>
      <c r="W16"/>
      <c r="X16"/>
      <c r="Y16"/>
      <c r="Z16"/>
      <c r="AA16"/>
      <c r="AB16"/>
    </row>
    <row r="17" spans="1:28" ht="14" customHeight="1" thickBot="1">
      <c r="A17" s="46"/>
      <c r="B17" s="2185"/>
      <c r="C17" s="150" t="s">
        <v>262</v>
      </c>
      <c r="D17" s="1051">
        <v>203.39957697953017</v>
      </c>
      <c r="E17" s="1052">
        <v>244.28029060387752</v>
      </c>
      <c r="F17" s="1052">
        <v>259.89999999999998</v>
      </c>
      <c r="G17" s="697">
        <v>6.394175050925921E-2</v>
      </c>
      <c r="H17" s="698">
        <v>0.27778043523736495</v>
      </c>
      <c r="I17" s="1052">
        <v>610.0023068962339</v>
      </c>
      <c r="J17" s="1052">
        <v>711.38117761936508</v>
      </c>
      <c r="K17" s="590">
        <v>0.1661942415250186</v>
      </c>
      <c r="L17" s="46"/>
      <c r="O17"/>
      <c r="P17"/>
      <c r="Q17"/>
      <c r="R17"/>
      <c r="S17"/>
      <c r="T17"/>
      <c r="U17"/>
      <c r="V17"/>
      <c r="W17"/>
      <c r="X17"/>
      <c r="Y17"/>
      <c r="Z17"/>
      <c r="AA17"/>
      <c r="AB17"/>
    </row>
    <row r="18" spans="1:28" ht="14" customHeight="1">
      <c r="A18" s="46"/>
      <c r="B18" s="2184" t="s">
        <v>265</v>
      </c>
      <c r="C18" s="277" t="s">
        <v>259</v>
      </c>
      <c r="D18" s="1048">
        <v>23.489213447820902</v>
      </c>
      <c r="E18" s="1049">
        <v>13.261123729394996</v>
      </c>
      <c r="F18" s="1049">
        <v>14.807411594544392</v>
      </c>
      <c r="G18" s="351">
        <v>0.11660307955063032</v>
      </c>
      <c r="H18" s="352">
        <v>-0.36960802764053058</v>
      </c>
      <c r="I18" s="1049">
        <v>73.858756532775004</v>
      </c>
      <c r="J18" s="1049">
        <v>45.438198253405801</v>
      </c>
      <c r="K18" s="1050">
        <v>-0.38479605687319562</v>
      </c>
      <c r="L18" s="46"/>
      <c r="M18"/>
      <c r="N18"/>
      <c r="O18"/>
      <c r="P18"/>
      <c r="Q18"/>
      <c r="R18"/>
      <c r="S18"/>
      <c r="T18"/>
      <c r="U18"/>
      <c r="V18"/>
      <c r="W18"/>
      <c r="X18"/>
      <c r="Y18"/>
      <c r="Z18"/>
      <c r="AA18"/>
      <c r="AB18"/>
    </row>
    <row r="19" spans="1:28" ht="14" customHeight="1">
      <c r="A19" s="46"/>
      <c r="B19" s="2184"/>
      <c r="C19" s="277" t="s">
        <v>260</v>
      </c>
      <c r="D19" s="1048">
        <v>-7.0967663755831998</v>
      </c>
      <c r="E19" s="1049">
        <v>-4.1714815840002002</v>
      </c>
      <c r="F19" s="1049">
        <v>-2.1586067397714022</v>
      </c>
      <c r="G19" s="351">
        <v>-0.48253235779566162</v>
      </c>
      <c r="H19" s="352">
        <v>-0.69583235159069023</v>
      </c>
      <c r="I19" s="1049">
        <v>-12.7118058476598</v>
      </c>
      <c r="J19" s="1049">
        <v>-12.165162166294699</v>
      </c>
      <c r="K19" s="1050">
        <v>-4.30028343664276E-2</v>
      </c>
      <c r="L19" s="46"/>
      <c r="O19"/>
      <c r="P19"/>
      <c r="Q19"/>
      <c r="R19"/>
      <c r="S19"/>
      <c r="T19"/>
      <c r="U19"/>
      <c r="V19"/>
      <c r="W19"/>
      <c r="X19"/>
      <c r="Y19"/>
      <c r="Z19"/>
      <c r="AA19"/>
      <c r="AB19"/>
    </row>
    <row r="20" spans="1:28" ht="14" customHeight="1">
      <c r="A20" s="46"/>
      <c r="B20" s="2184"/>
      <c r="C20" s="277" t="s">
        <v>261</v>
      </c>
      <c r="D20" s="1048">
        <v>-11.240225340331001</v>
      </c>
      <c r="E20" s="1049">
        <v>-3.8074655297551998</v>
      </c>
      <c r="F20" s="1049">
        <v>-2.8909147710197995</v>
      </c>
      <c r="G20" s="351">
        <v>-0.24072463731387472</v>
      </c>
      <c r="H20" s="352">
        <v>-0.74280633319272327</v>
      </c>
      <c r="I20" s="1049">
        <v>-29.826165578281099</v>
      </c>
      <c r="J20" s="1049">
        <v>-9.5324501510442996</v>
      </c>
      <c r="K20" s="1050">
        <v>-0.6803997441097267</v>
      </c>
      <c r="L20" s="46"/>
      <c r="M20"/>
      <c r="N20"/>
      <c r="O20"/>
      <c r="P20"/>
      <c r="Q20"/>
      <c r="R20"/>
      <c r="S20"/>
      <c r="T20"/>
      <c r="U20"/>
      <c r="V20"/>
      <c r="W20"/>
      <c r="X20"/>
      <c r="Y20"/>
      <c r="Z20"/>
      <c r="AA20"/>
      <c r="AB20"/>
    </row>
    <row r="21" spans="1:28" ht="14" customHeight="1" thickBot="1">
      <c r="A21" s="46"/>
      <c r="B21" s="2185"/>
      <c r="C21" s="150" t="s">
        <v>262</v>
      </c>
      <c r="D21" s="1051">
        <v>5.1522217319066996</v>
      </c>
      <c r="E21" s="1052">
        <v>5.2821766156395942</v>
      </c>
      <c r="F21" s="1052">
        <v>9.8000000000000007</v>
      </c>
      <c r="G21" s="697">
        <v>0.85529578298914277</v>
      </c>
      <c r="H21" s="698">
        <v>0.90209205075754428</v>
      </c>
      <c r="I21" s="1052">
        <v>31.320785106834101</v>
      </c>
      <c r="J21" s="1052">
        <v>23.7405859360668</v>
      </c>
      <c r="K21" s="590">
        <v>-0.24201817243442358</v>
      </c>
      <c r="L21" s="46"/>
      <c r="O21"/>
      <c r="P21"/>
      <c r="Q21"/>
      <c r="R21"/>
      <c r="S21"/>
      <c r="T21"/>
      <c r="U21"/>
      <c r="V21"/>
      <c r="W21"/>
      <c r="X21"/>
      <c r="Y21"/>
      <c r="Z21"/>
      <c r="AA21"/>
      <c r="AB21"/>
    </row>
    <row r="22" spans="1:28" ht="14" customHeight="1">
      <c r="A22" s="46"/>
      <c r="B22" s="2184" t="s">
        <v>699</v>
      </c>
      <c r="C22" s="277" t="s">
        <v>259</v>
      </c>
      <c r="D22" s="1048">
        <v>0</v>
      </c>
      <c r="E22" s="1049">
        <v>383.26507571000002</v>
      </c>
      <c r="F22" s="1049">
        <v>401.08081251000004</v>
      </c>
      <c r="G22" s="351">
        <v>4.6484112247890952E-2</v>
      </c>
      <c r="H22" s="352" t="s">
        <v>892</v>
      </c>
      <c r="I22" s="1049">
        <v>0</v>
      </c>
      <c r="J22" s="1049">
        <v>914.47255423000001</v>
      </c>
      <c r="K22" s="1050" t="s">
        <v>892</v>
      </c>
      <c r="L22" s="46"/>
      <c r="M22"/>
      <c r="N22"/>
      <c r="O22"/>
      <c r="P22"/>
      <c r="Q22"/>
      <c r="R22"/>
      <c r="S22"/>
      <c r="T22"/>
      <c r="U22"/>
      <c r="V22"/>
      <c r="W22"/>
      <c r="X22"/>
      <c r="Y22"/>
      <c r="Z22"/>
      <c r="AA22"/>
      <c r="AB22"/>
    </row>
    <row r="23" spans="1:28" ht="14" customHeight="1">
      <c r="A23" s="46"/>
      <c r="B23" s="2184"/>
      <c r="C23" s="277" t="s">
        <v>260</v>
      </c>
      <c r="D23" s="1048">
        <v>0</v>
      </c>
      <c r="E23" s="1049">
        <v>-357.29027899000005</v>
      </c>
      <c r="F23" s="1049">
        <v>-369.48483497000001</v>
      </c>
      <c r="G23" s="351">
        <v>3.4130668246759921E-2</v>
      </c>
      <c r="H23" s="352" t="s">
        <v>892</v>
      </c>
      <c r="I23" s="1049">
        <v>0</v>
      </c>
      <c r="J23" s="1049">
        <v>-849.66790269000001</v>
      </c>
      <c r="K23" s="1050" t="s">
        <v>892</v>
      </c>
      <c r="L23" s="46"/>
      <c r="O23"/>
      <c r="P23"/>
      <c r="Q23"/>
      <c r="R23"/>
      <c r="S23"/>
      <c r="T23"/>
      <c r="U23"/>
      <c r="V23"/>
      <c r="W23"/>
      <c r="X23"/>
      <c r="Y23"/>
      <c r="Z23"/>
      <c r="AA23"/>
      <c r="AB23"/>
    </row>
    <row r="24" spans="1:28" ht="14" customHeight="1">
      <c r="A24" s="46"/>
      <c r="B24" s="2184"/>
      <c r="C24" s="277" t="s">
        <v>261</v>
      </c>
      <c r="D24" s="1048">
        <v>0</v>
      </c>
      <c r="E24" s="1049">
        <v>-1.2564282699999998</v>
      </c>
      <c r="F24" s="1049">
        <v>1.6827155400000002</v>
      </c>
      <c r="G24" s="351">
        <v>-2.3392850035123773</v>
      </c>
      <c r="H24" s="352" t="s">
        <v>892</v>
      </c>
      <c r="I24" s="1049">
        <v>0</v>
      </c>
      <c r="J24" s="1049">
        <v>0</v>
      </c>
      <c r="K24" s="1050" t="s">
        <v>892</v>
      </c>
      <c r="L24" s="46"/>
      <c r="M24"/>
      <c r="N24"/>
      <c r="O24"/>
      <c r="P24"/>
      <c r="Q24"/>
      <c r="R24"/>
      <c r="S24"/>
      <c r="T24"/>
      <c r="U24"/>
      <c r="V24"/>
      <c r="W24"/>
      <c r="X24"/>
      <c r="Y24"/>
      <c r="Z24"/>
      <c r="AA24"/>
      <c r="AB24"/>
    </row>
    <row r="25" spans="1:28" ht="14" customHeight="1" thickBot="1">
      <c r="A25" s="46"/>
      <c r="B25" s="2185"/>
      <c r="C25" s="150" t="s">
        <v>262</v>
      </c>
      <c r="D25" s="1051">
        <v>0</v>
      </c>
      <c r="E25" s="1052">
        <v>24.718368449999971</v>
      </c>
      <c r="F25" s="1052">
        <v>33.278693080000039</v>
      </c>
      <c r="G25" s="697">
        <v>0.34631430659817997</v>
      </c>
      <c r="H25" s="698" t="s">
        <v>892</v>
      </c>
      <c r="I25" s="1052">
        <v>0</v>
      </c>
      <c r="J25" s="1052">
        <v>64.804651540000009</v>
      </c>
      <c r="K25" s="590" t="s">
        <v>892</v>
      </c>
      <c r="L25" s="46"/>
      <c r="O25"/>
      <c r="P25"/>
      <c r="Q25"/>
      <c r="R25"/>
      <c r="S25"/>
      <c r="T25"/>
      <c r="U25"/>
      <c r="V25"/>
      <c r="W25"/>
      <c r="X25"/>
      <c r="Y25"/>
      <c r="Z25"/>
      <c r="AA25"/>
      <c r="AB25"/>
    </row>
    <row r="26" spans="1:28" ht="14.5">
      <c r="A26" s="46"/>
      <c r="B26" s="46"/>
      <c r="C26" s="46"/>
      <c r="D26" s="46"/>
      <c r="E26" s="46"/>
      <c r="F26" s="46"/>
      <c r="G26" s="46"/>
      <c r="H26" s="46"/>
      <c r="I26" s="46"/>
      <c r="J26" s="46"/>
      <c r="K26" s="46"/>
      <c r="L26"/>
      <c r="M26"/>
      <c r="N26"/>
      <c r="O26"/>
      <c r="P26"/>
      <c r="Q26"/>
      <c r="R26"/>
      <c r="S26"/>
      <c r="T26"/>
      <c r="U26"/>
      <c r="V26"/>
      <c r="W26"/>
      <c r="X26"/>
      <c r="Y26"/>
      <c r="Z26"/>
      <c r="AA26"/>
      <c r="AB26"/>
    </row>
    <row r="27" spans="1:28" ht="14.5">
      <c r="A27" s="46"/>
      <c r="B27" s="46"/>
      <c r="C27" s="46"/>
      <c r="D27" s="46"/>
      <c r="E27" s="46"/>
      <c r="F27" s="46"/>
      <c r="G27" s="46"/>
      <c r="H27" s="46"/>
      <c r="I27" s="46"/>
      <c r="J27" s="46"/>
      <c r="K27" s="46"/>
      <c r="O27"/>
      <c r="P27"/>
      <c r="Q27"/>
      <c r="R27"/>
      <c r="S27"/>
      <c r="T27"/>
      <c r="U27"/>
      <c r="V27"/>
      <c r="W27"/>
      <c r="X27"/>
      <c r="Y27"/>
      <c r="Z27"/>
      <c r="AA27"/>
      <c r="AB27"/>
    </row>
    <row r="28" spans="1:28" ht="14.5">
      <c r="A28" s="46"/>
      <c r="B28" s="46"/>
      <c r="C28" s="46"/>
      <c r="D28" s="46"/>
      <c r="E28" s="46"/>
      <c r="F28" s="46"/>
      <c r="G28" s="46"/>
      <c r="H28" s="46"/>
      <c r="I28" s="46"/>
      <c r="J28" s="46"/>
      <c r="K28" s="46"/>
      <c r="L28"/>
      <c r="M28"/>
      <c r="N28"/>
      <c r="O28"/>
      <c r="P28"/>
      <c r="Q28"/>
      <c r="R28"/>
      <c r="S28"/>
      <c r="T28"/>
      <c r="U28"/>
      <c r="V28"/>
      <c r="W28"/>
      <c r="X28"/>
      <c r="Y28"/>
      <c r="Z28"/>
      <c r="AA28"/>
      <c r="AB28"/>
    </row>
    <row r="29" spans="1:28" ht="14.5">
      <c r="A29" s="46"/>
      <c r="B29" s="46"/>
      <c r="C29" s="46"/>
      <c r="D29" s="46"/>
      <c r="E29" s="46"/>
      <c r="F29" s="46"/>
      <c r="G29" s="46"/>
      <c r="H29" s="46"/>
      <c r="I29" s="46"/>
      <c r="J29" s="46"/>
      <c r="K29" s="46"/>
      <c r="O29"/>
      <c r="P29"/>
      <c r="Q29"/>
      <c r="R29"/>
      <c r="S29"/>
      <c r="T29"/>
      <c r="U29"/>
      <c r="V29"/>
      <c r="W29"/>
      <c r="X29"/>
      <c r="Y29"/>
      <c r="Z29"/>
      <c r="AA29"/>
      <c r="AB29"/>
    </row>
    <row r="30" spans="1:28" ht="14.5">
      <c r="B30"/>
      <c r="C30"/>
      <c r="D30"/>
      <c r="E30"/>
      <c r="F30"/>
      <c r="G30"/>
      <c r="H30"/>
      <c r="I30"/>
      <c r="J30"/>
      <c r="K30"/>
      <c r="L30"/>
      <c r="M30"/>
      <c r="N30"/>
      <c r="O30"/>
      <c r="P30"/>
      <c r="Q30"/>
      <c r="R30"/>
      <c r="S30"/>
      <c r="T30"/>
      <c r="U30"/>
      <c r="V30"/>
      <c r="W30"/>
      <c r="X30"/>
      <c r="Y30"/>
      <c r="Z30"/>
      <c r="AA30"/>
      <c r="AB30"/>
    </row>
    <row r="31" spans="1:28" ht="14.5">
      <c r="B31"/>
      <c r="C31"/>
      <c r="D31"/>
      <c r="E31"/>
      <c r="F31"/>
      <c r="G31"/>
      <c r="H31"/>
      <c r="I31"/>
      <c r="J31"/>
      <c r="K31"/>
      <c r="L31"/>
      <c r="M31"/>
      <c r="N31"/>
      <c r="O31"/>
      <c r="P31"/>
      <c r="Q31"/>
      <c r="R31"/>
      <c r="S31"/>
      <c r="T31"/>
      <c r="U31"/>
      <c r="V31"/>
      <c r="W31"/>
      <c r="X31"/>
      <c r="Y31"/>
      <c r="Z31"/>
      <c r="AA31"/>
      <c r="AB31"/>
    </row>
    <row r="32" spans="1:28" ht="14.5">
      <c r="B32"/>
      <c r="C32"/>
      <c r="D32"/>
      <c r="E32"/>
      <c r="F32"/>
      <c r="G32"/>
      <c r="H32"/>
      <c r="I32"/>
      <c r="J32"/>
      <c r="K32"/>
      <c r="L32"/>
      <c r="M32"/>
      <c r="N32"/>
      <c r="O32"/>
      <c r="P32"/>
      <c r="Q32"/>
      <c r="R32"/>
      <c r="S32"/>
      <c r="T32"/>
      <c r="U32"/>
      <c r="V32"/>
      <c r="W32"/>
      <c r="X32"/>
      <c r="Y32"/>
      <c r="Z32"/>
      <c r="AA32"/>
      <c r="AB32"/>
    </row>
  </sheetData>
  <mergeCells count="9">
    <mergeCell ref="I4:J4"/>
    <mergeCell ref="B6:B9"/>
    <mergeCell ref="B10:B13"/>
    <mergeCell ref="B14:B17"/>
    <mergeCell ref="B22:B25"/>
    <mergeCell ref="B18:B21"/>
    <mergeCell ref="B4:C4"/>
    <mergeCell ref="D4:F4"/>
    <mergeCell ref="G4:H4"/>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J40"/>
  <sheetViews>
    <sheetView showGridLines="0" zoomScale="61" zoomScaleNormal="74" workbookViewId="0">
      <pane xSplit="2" topLeftCell="C1" activePane="topRight" state="frozen"/>
      <selection activeCell="N35" sqref="N35"/>
      <selection pane="topRight" activeCell="E35" sqref="C34:E35"/>
    </sheetView>
  </sheetViews>
  <sheetFormatPr baseColWidth="10" defaultColWidth="11.453125" defaultRowHeight="14.5"/>
  <cols>
    <col min="2" max="2" width="61.453125" style="40" customWidth="1"/>
    <col min="3" max="3" width="13.81640625" style="40" customWidth="1"/>
    <col min="4" max="4" width="13.81640625" style="40" bestFit="1" customWidth="1"/>
    <col min="5" max="5" width="14.1796875" style="40" bestFit="1" customWidth="1"/>
    <col min="6" max="6" width="11.453125" style="40"/>
    <col min="7" max="7" width="11.453125" style="40" customWidth="1"/>
    <col min="8" max="8" width="15.1796875" customWidth="1"/>
    <col min="9" max="9" width="15.81640625" customWidth="1"/>
    <col min="10" max="10" width="16.81640625" customWidth="1"/>
  </cols>
  <sheetData>
    <row r="1" spans="1:10">
      <c r="A1" s="132" t="s">
        <v>39</v>
      </c>
    </row>
    <row r="2" spans="1:10" ht="15" thickBot="1"/>
    <row r="3" spans="1:10">
      <c r="B3" s="665" t="s">
        <v>266</v>
      </c>
      <c r="C3" s="2114" t="s">
        <v>43</v>
      </c>
      <c r="D3" s="2115"/>
      <c r="E3" s="2116"/>
      <c r="F3" s="2114" t="s">
        <v>44</v>
      </c>
      <c r="G3" s="2116"/>
      <c r="H3" s="2192" t="s">
        <v>45</v>
      </c>
      <c r="I3" s="2193"/>
      <c r="J3" s="1518" t="s">
        <v>44</v>
      </c>
    </row>
    <row r="4" spans="1:10" ht="15" thickBot="1">
      <c r="B4" s="51" t="s">
        <v>143</v>
      </c>
      <c r="C4" s="1097" t="s">
        <v>821</v>
      </c>
      <c r="D4" s="666" t="s">
        <v>726</v>
      </c>
      <c r="E4" s="667" t="s">
        <v>822</v>
      </c>
      <c r="F4" s="668" t="s">
        <v>46</v>
      </c>
      <c r="G4" s="669" t="s">
        <v>47</v>
      </c>
      <c r="H4" s="1247" t="s">
        <v>819</v>
      </c>
      <c r="I4" s="1248" t="s">
        <v>820</v>
      </c>
      <c r="J4" s="542" t="str">
        <f>+CONCATENATE(I4," / ",H4)</f>
        <v>Set 25 / Set 24</v>
      </c>
    </row>
    <row r="5" spans="1:10">
      <c r="B5" s="52" t="s">
        <v>267</v>
      </c>
      <c r="C5" s="1038">
        <v>1155966</v>
      </c>
      <c r="D5" s="1039">
        <v>1304466</v>
      </c>
      <c r="E5" s="1039">
        <v>1341137</v>
      </c>
      <c r="F5" s="351">
        <v>2.8111886396425811E-2</v>
      </c>
      <c r="G5" s="352">
        <v>0.16018723734089058</v>
      </c>
      <c r="H5" s="1039">
        <v>3404858</v>
      </c>
      <c r="I5" s="1039">
        <v>4007293</v>
      </c>
      <c r="J5" s="1050">
        <v>0.17693395730453365</v>
      </c>
    </row>
    <row r="6" spans="1:10">
      <c r="B6" s="52" t="s">
        <v>494</v>
      </c>
      <c r="C6" s="1038">
        <v>971449</v>
      </c>
      <c r="D6" s="1039">
        <v>965994</v>
      </c>
      <c r="E6" s="1039">
        <v>1068459</v>
      </c>
      <c r="F6" s="351">
        <v>0.10607208740426954</v>
      </c>
      <c r="G6" s="352">
        <v>9.9861135273184631E-2</v>
      </c>
      <c r="H6" s="1039">
        <v>2740755</v>
      </c>
      <c r="I6" s="1039">
        <v>2904287</v>
      </c>
      <c r="J6" s="1050">
        <v>5.9666770652612167E-2</v>
      </c>
    </row>
    <row r="7" spans="1:10">
      <c r="B7" s="52" t="s">
        <v>268</v>
      </c>
      <c r="C7" s="1038">
        <v>179495</v>
      </c>
      <c r="D7" s="1039">
        <v>212662</v>
      </c>
      <c r="E7" s="1039">
        <v>219800</v>
      </c>
      <c r="F7" s="351">
        <v>3.3564999858931133E-2</v>
      </c>
      <c r="G7" s="352">
        <v>0.22454664475333574</v>
      </c>
      <c r="H7" s="1039">
        <v>526845</v>
      </c>
      <c r="I7" s="1039">
        <v>636228</v>
      </c>
      <c r="J7" s="1050">
        <v>0.20761893915667806</v>
      </c>
    </row>
    <row r="8" spans="1:10" ht="15" thickBot="1">
      <c r="B8" s="52" t="s">
        <v>269</v>
      </c>
      <c r="C8" s="1038">
        <v>6414</v>
      </c>
      <c r="D8" s="1039">
        <v>371</v>
      </c>
      <c r="E8" s="1039">
        <v>65</v>
      </c>
      <c r="F8" s="351">
        <v>-0.82479784366576814</v>
      </c>
      <c r="G8" s="352">
        <v>-0.98986591830371062</v>
      </c>
      <c r="H8" s="1039">
        <v>24461</v>
      </c>
      <c r="I8" s="1039">
        <v>7235</v>
      </c>
      <c r="J8" s="1050">
        <v>-0.7042230489350394</v>
      </c>
    </row>
    <row r="9" spans="1:10" ht="15.5" thickBot="1">
      <c r="B9" s="532" t="s">
        <v>852</v>
      </c>
      <c r="C9" s="1042">
        <v>2313324</v>
      </c>
      <c r="D9" s="1043">
        <v>2483493</v>
      </c>
      <c r="E9" s="1043">
        <v>2629461</v>
      </c>
      <c r="F9" s="1053">
        <v>5.877528142821431E-2</v>
      </c>
      <c r="G9" s="819">
        <v>0.13665919689589523</v>
      </c>
      <c r="H9" s="1043">
        <v>6696919</v>
      </c>
      <c r="I9" s="1043">
        <v>7555043</v>
      </c>
      <c r="J9" s="1054">
        <v>0.12813713291141782</v>
      </c>
    </row>
    <row r="10" spans="1:10">
      <c r="B10" s="2194"/>
      <c r="C10" s="2195"/>
      <c r="D10" s="2195"/>
      <c r="E10" s="2195"/>
      <c r="F10" s="2194"/>
      <c r="G10" s="2194"/>
      <c r="H10" s="2194"/>
      <c r="I10" s="2194"/>
      <c r="J10" s="2194"/>
    </row>
    <row r="11" spans="1:10">
      <c r="B11" s="1710" t="s">
        <v>853</v>
      </c>
      <c r="C11" s="46"/>
      <c r="D11" s="46"/>
      <c r="E11" s="46"/>
      <c r="F11" s="46"/>
      <c r="G11" s="46"/>
      <c r="H11" s="46"/>
      <c r="I11" s="46"/>
      <c r="J11" s="46"/>
    </row>
    <row r="12" spans="1:10" ht="15" thickBot="1">
      <c r="B12" s="46"/>
      <c r="C12" s="46"/>
      <c r="D12" s="46"/>
      <c r="E12" s="46"/>
      <c r="F12" s="46"/>
      <c r="G12" s="46"/>
      <c r="H12" s="46"/>
      <c r="I12" s="46"/>
      <c r="J12" s="46"/>
    </row>
    <row r="13" spans="1:10">
      <c r="B13" s="533" t="s">
        <v>494</v>
      </c>
      <c r="C13" s="2196" t="s">
        <v>43</v>
      </c>
      <c r="D13" s="2190"/>
      <c r="E13" s="2190"/>
      <c r="F13" s="2196" t="s">
        <v>44</v>
      </c>
      <c r="G13" s="2191"/>
      <c r="H13" s="2190" t="s">
        <v>45</v>
      </c>
      <c r="I13" s="2191"/>
      <c r="J13" s="670" t="s">
        <v>44</v>
      </c>
    </row>
    <row r="14" spans="1:10" ht="15" thickBot="1">
      <c r="B14" s="671" t="s">
        <v>143</v>
      </c>
      <c r="C14" s="117" t="s">
        <v>821</v>
      </c>
      <c r="D14" s="118" t="s">
        <v>726</v>
      </c>
      <c r="E14" s="111" t="s">
        <v>822</v>
      </c>
      <c r="F14" s="672" t="s">
        <v>46</v>
      </c>
      <c r="G14" s="673" t="s">
        <v>47</v>
      </c>
      <c r="H14" s="1247" t="s">
        <v>819</v>
      </c>
      <c r="I14" s="1248" t="s">
        <v>820</v>
      </c>
      <c r="J14" s="542" t="str">
        <f>+CONCATENATE(I14," / ",H14)</f>
        <v>Set 25 / Set 24</v>
      </c>
    </row>
    <row r="15" spans="1:10">
      <c r="B15" s="534" t="s">
        <v>270</v>
      </c>
      <c r="C15" s="1055">
        <v>287372</v>
      </c>
      <c r="D15" s="535">
        <v>324083</v>
      </c>
      <c r="E15" s="535">
        <v>336894</v>
      </c>
      <c r="F15" s="1056">
        <v>3.9529996945226964E-2</v>
      </c>
      <c r="G15" s="1057">
        <v>0.17232715783026875</v>
      </c>
      <c r="H15" s="1034">
        <v>865274</v>
      </c>
      <c r="I15" s="1067">
        <v>963006</v>
      </c>
      <c r="J15" s="53">
        <v>0.11294919297239958</v>
      </c>
    </row>
    <row r="16" spans="1:10">
      <c r="B16" s="54" t="s">
        <v>271</v>
      </c>
      <c r="C16" s="1058">
        <v>123174</v>
      </c>
      <c r="D16" s="324">
        <v>112027</v>
      </c>
      <c r="E16" s="324">
        <v>133510</v>
      </c>
      <c r="F16" s="1059">
        <v>0.19176627063118712</v>
      </c>
      <c r="G16" s="1060">
        <v>8.3913812980012104E-2</v>
      </c>
      <c r="H16" s="1039">
        <v>314915</v>
      </c>
      <c r="I16" s="1039">
        <v>330927</v>
      </c>
      <c r="J16" s="53">
        <v>5.08454662369211E-2</v>
      </c>
    </row>
    <row r="17" spans="2:10">
      <c r="B17" s="54" t="s">
        <v>272</v>
      </c>
      <c r="C17" s="1058">
        <v>90080</v>
      </c>
      <c r="D17" s="324">
        <v>86321</v>
      </c>
      <c r="E17" s="324">
        <v>90710</v>
      </c>
      <c r="F17" s="1059">
        <v>5.0845101423755423E-2</v>
      </c>
      <c r="G17" s="1060">
        <v>6.9937833037301278E-3</v>
      </c>
      <c r="H17" s="1039">
        <v>277415</v>
      </c>
      <c r="I17" s="1039">
        <v>260378</v>
      </c>
      <c r="J17" s="53">
        <v>-6.1413405908115948E-2</v>
      </c>
    </row>
    <row r="18" spans="2:10">
      <c r="B18" s="54" t="s">
        <v>273</v>
      </c>
      <c r="C18" s="1058">
        <v>101570</v>
      </c>
      <c r="D18" s="324">
        <v>92086</v>
      </c>
      <c r="E18" s="324">
        <v>120177</v>
      </c>
      <c r="F18" s="1059">
        <v>0.30505179940490401</v>
      </c>
      <c r="G18" s="1060">
        <v>0.18319385645367725</v>
      </c>
      <c r="H18" s="1039">
        <v>236407</v>
      </c>
      <c r="I18" s="1039">
        <v>283335</v>
      </c>
      <c r="J18" s="53">
        <v>0.19850512040675605</v>
      </c>
    </row>
    <row r="19" spans="2:10">
      <c r="B19" s="54" t="s">
        <v>274</v>
      </c>
      <c r="C19" s="1058">
        <v>62568</v>
      </c>
      <c r="D19" s="324">
        <v>58391</v>
      </c>
      <c r="E19" s="324">
        <v>64565</v>
      </c>
      <c r="F19" s="1059">
        <v>0.10573547293247243</v>
      </c>
      <c r="G19" s="1060">
        <v>3.1917274005881513E-2</v>
      </c>
      <c r="H19" s="1039">
        <v>176857</v>
      </c>
      <c r="I19" s="1039">
        <v>175766</v>
      </c>
      <c r="J19" s="53">
        <v>-6.1688256614100823E-3</v>
      </c>
    </row>
    <row r="20" spans="2:10">
      <c r="B20" s="54" t="s">
        <v>275</v>
      </c>
      <c r="C20" s="1058">
        <v>36316</v>
      </c>
      <c r="D20" s="324">
        <v>37886</v>
      </c>
      <c r="E20" s="324">
        <v>43719</v>
      </c>
      <c r="F20" s="1059">
        <v>0.15396188565697089</v>
      </c>
      <c r="G20" s="1060">
        <v>0.20384954290120061</v>
      </c>
      <c r="H20" s="1039">
        <v>103552</v>
      </c>
      <c r="I20" s="1039">
        <v>113240</v>
      </c>
      <c r="J20" s="53">
        <v>9.3556860321384328E-2</v>
      </c>
    </row>
    <row r="21" spans="2:10">
      <c r="B21" s="54" t="s">
        <v>276</v>
      </c>
      <c r="C21" s="1058">
        <v>29957</v>
      </c>
      <c r="D21" s="324">
        <v>28067</v>
      </c>
      <c r="E21" s="324">
        <v>27807</v>
      </c>
      <c r="F21" s="1059">
        <v>-9.263547938860639E-3</v>
      </c>
      <c r="G21" s="1060">
        <v>-7.1769536335414053E-2</v>
      </c>
      <c r="H21" s="1039">
        <v>86720</v>
      </c>
      <c r="I21" s="1039">
        <v>81976</v>
      </c>
      <c r="J21" s="53">
        <v>-5.4704797047970488E-2</v>
      </c>
    </row>
    <row r="22" spans="2:10">
      <c r="B22" s="54" t="s">
        <v>277</v>
      </c>
      <c r="C22" s="1058">
        <v>36689</v>
      </c>
      <c r="D22" s="324">
        <v>26634</v>
      </c>
      <c r="E22" s="324">
        <v>27766</v>
      </c>
      <c r="F22" s="1059">
        <v>4.2502065029661251E-2</v>
      </c>
      <c r="G22" s="1060">
        <v>-0.24320641064079151</v>
      </c>
      <c r="H22" s="1039">
        <v>101054</v>
      </c>
      <c r="I22" s="1039">
        <v>75836</v>
      </c>
      <c r="J22" s="53">
        <v>-0.24954974568052724</v>
      </c>
    </row>
    <row r="23" spans="2:10">
      <c r="B23" s="54" t="s">
        <v>278</v>
      </c>
      <c r="C23" s="1058">
        <v>26378</v>
      </c>
      <c r="D23" s="324">
        <v>34937</v>
      </c>
      <c r="E23" s="324">
        <v>34858</v>
      </c>
      <c r="F23" s="1059">
        <v>-2.2612130406159947E-3</v>
      </c>
      <c r="G23" s="1060">
        <v>0.32148002122981278</v>
      </c>
      <c r="H23" s="1039">
        <v>87845</v>
      </c>
      <c r="I23" s="1039">
        <v>102972</v>
      </c>
      <c r="J23" s="53">
        <v>0.17220103591553304</v>
      </c>
    </row>
    <row r="24" spans="2:10">
      <c r="B24" s="54" t="s">
        <v>279</v>
      </c>
      <c r="C24" s="1058">
        <v>23552</v>
      </c>
      <c r="D24" s="324">
        <v>18192</v>
      </c>
      <c r="E24" s="324">
        <v>16993</v>
      </c>
      <c r="F24" s="1059">
        <v>-6.5908091468777519E-2</v>
      </c>
      <c r="G24" s="1060">
        <v>-0.27849014945652173</v>
      </c>
      <c r="H24" s="1039">
        <v>66905</v>
      </c>
      <c r="I24" s="1039">
        <v>54568</v>
      </c>
      <c r="J24" s="53">
        <v>-0.1843957850683805</v>
      </c>
    </row>
    <row r="25" spans="2:10">
      <c r="B25" s="54" t="s">
        <v>280</v>
      </c>
      <c r="C25" s="1058">
        <v>16909</v>
      </c>
      <c r="D25" s="324">
        <v>16940</v>
      </c>
      <c r="E25" s="324">
        <v>16888</v>
      </c>
      <c r="F25" s="1059">
        <v>-3.0696576151121313E-3</v>
      </c>
      <c r="G25" s="1060">
        <v>-1.2419421609793924E-3</v>
      </c>
      <c r="H25" s="1039">
        <v>49356</v>
      </c>
      <c r="I25" s="1039">
        <v>50774</v>
      </c>
      <c r="J25" s="53">
        <v>2.8730042953237778E-2</v>
      </c>
    </row>
    <row r="26" spans="2:10">
      <c r="B26" s="54" t="s">
        <v>281</v>
      </c>
      <c r="C26" s="1058">
        <v>18349</v>
      </c>
      <c r="D26" s="324">
        <v>19773</v>
      </c>
      <c r="E26" s="324">
        <v>20774</v>
      </c>
      <c r="F26" s="1059">
        <v>5.0624589086127658E-2</v>
      </c>
      <c r="G26" s="1060">
        <v>0.13215979072429018</v>
      </c>
      <c r="H26" s="1039">
        <v>59741</v>
      </c>
      <c r="I26" s="1039">
        <v>58877</v>
      </c>
      <c r="J26" s="53">
        <v>-1.4462429487286821E-2</v>
      </c>
    </row>
    <row r="27" spans="2:10">
      <c r="B27" s="54" t="s">
        <v>282</v>
      </c>
      <c r="C27" s="1058">
        <v>11857</v>
      </c>
      <c r="D27" s="324">
        <v>12513</v>
      </c>
      <c r="E27" s="324">
        <v>11390</v>
      </c>
      <c r="F27" s="1059">
        <v>-8.9746663469991161E-2</v>
      </c>
      <c r="G27" s="1060">
        <v>-3.9386016698996329E-2</v>
      </c>
      <c r="H27" s="1039">
        <v>37207</v>
      </c>
      <c r="I27" s="1039">
        <v>34178</v>
      </c>
      <c r="J27" s="53">
        <v>-8.1409412207380294E-2</v>
      </c>
    </row>
    <row r="28" spans="2:10">
      <c r="B28" s="54" t="s">
        <v>283</v>
      </c>
      <c r="C28" s="1058">
        <v>7578</v>
      </c>
      <c r="D28" s="324">
        <v>7762</v>
      </c>
      <c r="E28" s="324">
        <v>8935</v>
      </c>
      <c r="F28" s="1059">
        <v>0.15112084514300439</v>
      </c>
      <c r="G28" s="1060">
        <v>0.17907099498548429</v>
      </c>
      <c r="H28" s="1039">
        <v>21342</v>
      </c>
      <c r="I28" s="1039">
        <v>24332</v>
      </c>
      <c r="J28" s="53">
        <v>0.14009933464530033</v>
      </c>
    </row>
    <row r="29" spans="2:10">
      <c r="B29" s="54" t="s">
        <v>251</v>
      </c>
      <c r="C29" s="1058">
        <v>28296</v>
      </c>
      <c r="D29" s="324">
        <v>16441</v>
      </c>
      <c r="E29" s="324">
        <v>34401</v>
      </c>
      <c r="F29" s="1059">
        <v>1.0923909737850495</v>
      </c>
      <c r="G29" s="1060">
        <v>0.21575487701441909</v>
      </c>
      <c r="H29" s="1039">
        <v>40838</v>
      </c>
      <c r="I29" s="1039">
        <v>62561</v>
      </c>
      <c r="J29" s="53">
        <v>0.53193104461530938</v>
      </c>
    </row>
    <row r="30" spans="2:10">
      <c r="B30" s="54" t="s">
        <v>284</v>
      </c>
      <c r="C30" s="1058">
        <v>5761</v>
      </c>
      <c r="D30" s="324">
        <v>7014</v>
      </c>
      <c r="E30" s="324">
        <v>6474</v>
      </c>
      <c r="F30" s="1059">
        <v>-7.6988879384088937E-2</v>
      </c>
      <c r="G30" s="1060">
        <v>0.12376323554938384</v>
      </c>
      <c r="H30" s="1039">
        <v>17134</v>
      </c>
      <c r="I30" s="1039">
        <v>20046</v>
      </c>
      <c r="J30" s="53">
        <v>0.16995447647951445</v>
      </c>
    </row>
    <row r="31" spans="2:10" ht="15" thickBot="1">
      <c r="B31" s="674" t="s">
        <v>214</v>
      </c>
      <c r="C31" s="1061">
        <v>65043</v>
      </c>
      <c r="D31" s="1062">
        <v>66927</v>
      </c>
      <c r="E31" s="1062">
        <v>72598</v>
      </c>
      <c r="F31" s="1063">
        <v>8.4734113287611823E-2</v>
      </c>
      <c r="G31" s="1064">
        <v>0.11615392893931697</v>
      </c>
      <c r="H31" s="1039">
        <v>198193</v>
      </c>
      <c r="I31" s="1039">
        <v>211515</v>
      </c>
      <c r="J31" s="53">
        <v>6.7217308381224417E-2</v>
      </c>
    </row>
    <row r="32" spans="2:10" ht="15" thickBot="1">
      <c r="B32" s="55" t="s">
        <v>285</v>
      </c>
      <c r="C32" s="536">
        <v>971449</v>
      </c>
      <c r="D32" s="537">
        <v>965994</v>
      </c>
      <c r="E32" s="537">
        <v>1068459</v>
      </c>
      <c r="F32" s="1065">
        <v>0.10607208740426954</v>
      </c>
      <c r="G32" s="1066">
        <v>9.9861135273184631E-2</v>
      </c>
      <c r="H32" s="1042">
        <v>2740755</v>
      </c>
      <c r="I32" s="1068">
        <v>2904287</v>
      </c>
      <c r="J32" s="56">
        <v>5.9666770652612167E-2</v>
      </c>
    </row>
    <row r="33" spans="2:10" ht="15" thickBot="1">
      <c r="B33" s="57"/>
      <c r="C33" s="46"/>
      <c r="D33" s="46"/>
      <c r="E33" s="46"/>
      <c r="F33" s="46"/>
      <c r="G33" s="46"/>
      <c r="H33" s="46"/>
      <c r="I33" s="46"/>
      <c r="J33" s="46"/>
    </row>
    <row r="34" spans="2:10">
      <c r="B34" s="1135" t="s">
        <v>703</v>
      </c>
      <c r="C34" s="2198" t="s">
        <v>43</v>
      </c>
      <c r="D34" s="2199"/>
      <c r="E34" s="2200"/>
      <c r="F34" s="2198" t="s">
        <v>286</v>
      </c>
      <c r="G34" s="2200"/>
      <c r="H34" s="2190" t="s">
        <v>45</v>
      </c>
      <c r="I34" s="2191"/>
      <c r="J34" s="670" t="s">
        <v>44</v>
      </c>
    </row>
    <row r="35" spans="2:10" ht="15" thickBot="1">
      <c r="B35" s="1136" t="s">
        <v>143</v>
      </c>
      <c r="C35" s="1070" t="s">
        <v>821</v>
      </c>
      <c r="D35" s="2089" t="s">
        <v>726</v>
      </c>
      <c r="E35" s="2090" t="s">
        <v>822</v>
      </c>
      <c r="F35" s="1137" t="s">
        <v>46</v>
      </c>
      <c r="G35" s="1138" t="s">
        <v>47</v>
      </c>
      <c r="H35" s="1247" t="s">
        <v>819</v>
      </c>
      <c r="I35" s="1248" t="s">
        <v>820</v>
      </c>
      <c r="J35" s="302" t="str">
        <f>+CONCATENATE(I35," / ",H35)</f>
        <v>Set 25 / Set 24</v>
      </c>
    </row>
    <row r="36" spans="2:10">
      <c r="B36" s="1139" t="s">
        <v>707</v>
      </c>
      <c r="C36" s="1140">
        <v>2024869.8727767174</v>
      </c>
      <c r="D36" s="1140">
        <v>2168180.2083108001</v>
      </c>
      <c r="E36" s="1140">
        <v>2284842.380229</v>
      </c>
      <c r="F36" s="1141">
        <v>5.3806492408253082E-2</v>
      </c>
      <c r="G36" s="1142">
        <v>0.12838973553188415</v>
      </c>
      <c r="H36" s="1140">
        <v>5868270.2525191838</v>
      </c>
      <c r="I36" s="1140">
        <v>6593173.7397442348</v>
      </c>
      <c r="J36" s="1468">
        <v>0.12352932909213887</v>
      </c>
    </row>
    <row r="37" spans="2:10" ht="15" thickBot="1">
      <c r="B37" s="1143" t="s">
        <v>739</v>
      </c>
      <c r="C37" s="1144">
        <v>288454.12722328264</v>
      </c>
      <c r="D37" s="1144">
        <v>315312.7916891998</v>
      </c>
      <c r="E37" s="1144">
        <v>344618.61977099988</v>
      </c>
      <c r="F37" s="1141">
        <v>9.2942084349963539E-2</v>
      </c>
      <c r="G37" s="1142">
        <v>0.19470857667514729</v>
      </c>
      <c r="H37" s="1144">
        <v>828648.74748081621</v>
      </c>
      <c r="I37" s="1144">
        <v>961869.26025576482</v>
      </c>
      <c r="J37" s="1469">
        <v>0.16076837523734122</v>
      </c>
    </row>
    <row r="38" spans="2:10" ht="15" thickBot="1">
      <c r="B38" s="1145" t="s">
        <v>668</v>
      </c>
      <c r="C38" s="1146">
        <v>2313324</v>
      </c>
      <c r="D38" s="1146">
        <v>2483493</v>
      </c>
      <c r="E38" s="1146">
        <v>2629461</v>
      </c>
      <c r="F38" s="1147">
        <v>5.877528142821431E-2</v>
      </c>
      <c r="G38" s="1148">
        <v>0.13665919689589523</v>
      </c>
      <c r="H38" s="1146">
        <v>6696919</v>
      </c>
      <c r="I38" s="1146">
        <v>7555043</v>
      </c>
      <c r="J38" s="1470">
        <v>0.12813713291141782</v>
      </c>
    </row>
    <row r="40" spans="2:10" ht="30" customHeight="1">
      <c r="B40" s="2197" t="s">
        <v>790</v>
      </c>
      <c r="C40" s="2197"/>
    </row>
  </sheetData>
  <mergeCells count="11">
    <mergeCell ref="B40:C40"/>
    <mergeCell ref="C34:E34"/>
    <mergeCell ref="F34:G34"/>
    <mergeCell ref="C3:E3"/>
    <mergeCell ref="F3:G3"/>
    <mergeCell ref="H34:I34"/>
    <mergeCell ref="H3:I3"/>
    <mergeCell ref="B10:J10"/>
    <mergeCell ref="C13:E13"/>
    <mergeCell ref="F13:G13"/>
    <mergeCell ref="H13:I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J41"/>
  <sheetViews>
    <sheetView showGridLines="0" zoomScale="73" zoomScaleNormal="95" workbookViewId="0">
      <selection activeCell="B11" sqref="B11:G11"/>
    </sheetView>
  </sheetViews>
  <sheetFormatPr baseColWidth="10" defaultColWidth="11.453125" defaultRowHeight="12.5"/>
  <cols>
    <col min="1" max="1" width="11.453125" style="66"/>
    <col min="2" max="2" width="29.453125" style="66" customWidth="1"/>
    <col min="3" max="3" width="13.453125" style="66" customWidth="1"/>
    <col min="4" max="5" width="12.1796875" style="66" bestFit="1" customWidth="1"/>
    <col min="6" max="6" width="12.81640625" style="66" customWidth="1"/>
    <col min="7" max="7" width="11.453125" style="66"/>
    <col min="8" max="9" width="13" style="66" bestFit="1" customWidth="1"/>
    <col min="10" max="10" width="12.90625" style="66" bestFit="1" customWidth="1"/>
    <col min="11" max="16384" width="11.453125" style="66"/>
  </cols>
  <sheetData>
    <row r="1" spans="1:10" ht="14.5">
      <c r="A1" s="132" t="s">
        <v>39</v>
      </c>
    </row>
    <row r="2" spans="1:10" ht="13" thickBot="1"/>
    <row r="3" spans="1:10" ht="13">
      <c r="B3" s="665" t="s">
        <v>287</v>
      </c>
      <c r="C3" s="2114" t="s">
        <v>43</v>
      </c>
      <c r="D3" s="2115"/>
      <c r="E3" s="2116"/>
      <c r="F3" s="2114" t="s">
        <v>44</v>
      </c>
      <c r="G3" s="2116"/>
      <c r="H3" s="2169" t="s">
        <v>62</v>
      </c>
      <c r="I3" s="2148"/>
      <c r="J3" s="1298" t="s">
        <v>44</v>
      </c>
    </row>
    <row r="4" spans="1:10" ht="13.5" thickBot="1">
      <c r="B4" s="51" t="s">
        <v>63</v>
      </c>
      <c r="C4" s="1070" t="s">
        <v>821</v>
      </c>
      <c r="D4" s="1845" t="s">
        <v>726</v>
      </c>
      <c r="E4" s="598" t="s">
        <v>822</v>
      </c>
      <c r="F4" s="675" t="s">
        <v>46</v>
      </c>
      <c r="G4" s="669" t="s">
        <v>47</v>
      </c>
      <c r="H4" s="1247" t="s">
        <v>819</v>
      </c>
      <c r="I4" s="1248" t="s">
        <v>820</v>
      </c>
      <c r="J4" s="302" t="str">
        <f>+CONCATENATE(I4," / ",H4)</f>
        <v>Set 25 / Set 24</v>
      </c>
    </row>
    <row r="5" spans="1:10" ht="14.5">
      <c r="B5" s="676" t="s">
        <v>288</v>
      </c>
      <c r="C5" s="997">
        <v>2313324</v>
      </c>
      <c r="D5" s="998">
        <v>2483493</v>
      </c>
      <c r="E5" s="998">
        <v>2629461</v>
      </c>
      <c r="F5" s="1000">
        <v>5.877528142821431E-2</v>
      </c>
      <c r="G5" s="323">
        <v>0.13665919689589523</v>
      </c>
      <c r="H5" s="324">
        <v>6696919</v>
      </c>
      <c r="I5" s="324">
        <v>7555043</v>
      </c>
      <c r="J5" s="1299">
        <v>0.12813713291141782</v>
      </c>
    </row>
    <row r="6" spans="1:10" ht="14.5">
      <c r="B6" s="538" t="s">
        <v>289</v>
      </c>
      <c r="C6" s="997">
        <v>5211162</v>
      </c>
      <c r="D6" s="998">
        <v>5529301</v>
      </c>
      <c r="E6" s="998">
        <v>5670690</v>
      </c>
      <c r="F6" s="1000">
        <v>2.5570863297187163E-2</v>
      </c>
      <c r="G6" s="323">
        <v>8.8181484283159861E-2</v>
      </c>
      <c r="H6" s="324">
        <v>15288024</v>
      </c>
      <c r="I6" s="324">
        <v>16540190</v>
      </c>
      <c r="J6" s="1300">
        <v>8.190502579012171E-2</v>
      </c>
    </row>
    <row r="7" spans="1:10" ht="15" thickBot="1">
      <c r="B7" s="539" t="s">
        <v>290</v>
      </c>
      <c r="C7" s="677">
        <v>0.44391711483926233</v>
      </c>
      <c r="D7" s="677">
        <v>0.44915134842541582</v>
      </c>
      <c r="E7" s="1154">
        <v>0.46369330716367851</v>
      </c>
      <c r="F7" s="1155" t="str">
        <f>+CONCATENATE(ROUND(((ROUND(E7,4)-ROUND(D7,4))/1%*100),0)," "," pbs")</f>
        <v>145  pbs</v>
      </c>
      <c r="G7" s="1156" t="str">
        <f>+CONCATENATE(ROUND(((ROUND(E7,4)-ROUND(C7,4))/1%*100),0)," "," pbs")</f>
        <v>198  pbs</v>
      </c>
      <c r="H7" s="1154">
        <v>0.43805000567764679</v>
      </c>
      <c r="I7" s="1154">
        <v>0.45676881583585194</v>
      </c>
      <c r="J7" s="1307" t="str">
        <f>+CONCATENATE(ROUND(((ROUND(I7,4)-ROUND(H7,4))/1%*100),0)," ","pbs")</f>
        <v>187 pbs</v>
      </c>
    </row>
    <row r="9" spans="1:10" ht="10.75" customHeight="1">
      <c r="B9" s="2203" t="s">
        <v>291</v>
      </c>
      <c r="C9" s="2203"/>
      <c r="D9" s="2203"/>
      <c r="E9" s="2203"/>
      <c r="F9" s="2203"/>
      <c r="G9" s="2203"/>
      <c r="H9"/>
    </row>
    <row r="10" spans="1:10" ht="34.25" customHeight="1">
      <c r="B10" s="2203" t="s">
        <v>704</v>
      </c>
      <c r="C10" s="2203"/>
      <c r="D10" s="2203"/>
      <c r="E10" s="2203"/>
      <c r="F10" s="2203"/>
      <c r="G10" s="2203"/>
      <c r="H10"/>
    </row>
    <row r="11" spans="1:10" ht="10.75" customHeight="1">
      <c r="B11" s="2204" t="s">
        <v>292</v>
      </c>
      <c r="C11" s="2204"/>
      <c r="D11" s="2204"/>
      <c r="E11" s="2204"/>
      <c r="F11" s="2204"/>
      <c r="G11" s="2204"/>
      <c r="H11"/>
    </row>
    <row r="12" spans="1:10" ht="14.5">
      <c r="B12" s="2205"/>
      <c r="C12" s="2205"/>
      <c r="D12" s="2205"/>
      <c r="E12" s="2205"/>
      <c r="F12" s="2205"/>
      <c r="G12" s="2205"/>
      <c r="H12"/>
    </row>
    <row r="13" spans="1:10" ht="15" thickBot="1">
      <c r="B13" s="46"/>
      <c r="C13" s="46"/>
      <c r="D13" s="46"/>
      <c r="E13" s="46"/>
      <c r="F13" s="46"/>
      <c r="G13" s="46"/>
      <c r="H13"/>
    </row>
    <row r="14" spans="1:10" ht="13">
      <c r="B14" s="678" t="s">
        <v>40</v>
      </c>
      <c r="C14" s="2109" t="s">
        <v>43</v>
      </c>
      <c r="D14" s="2110"/>
      <c r="E14" s="2111"/>
      <c r="F14" s="2109" t="s">
        <v>44</v>
      </c>
      <c r="G14" s="2111"/>
      <c r="H14" s="2169" t="s">
        <v>62</v>
      </c>
      <c r="I14" s="2148"/>
      <c r="J14" s="1298" t="s">
        <v>44</v>
      </c>
    </row>
    <row r="15" spans="1:10" ht="13.5" thickBot="1">
      <c r="B15" s="330"/>
      <c r="C15" s="1070" t="s">
        <v>821</v>
      </c>
      <c r="D15" s="1845" t="s">
        <v>726</v>
      </c>
      <c r="E15" s="598" t="s">
        <v>822</v>
      </c>
      <c r="F15" s="679" t="s">
        <v>46</v>
      </c>
      <c r="G15" s="680" t="s">
        <v>47</v>
      </c>
      <c r="H15" s="1247" t="s">
        <v>819</v>
      </c>
      <c r="I15" s="1248" t="s">
        <v>820</v>
      </c>
      <c r="J15" s="302" t="str">
        <f>+CONCATENATE(I15," / ",H15)</f>
        <v>Set 25 / Set 24</v>
      </c>
    </row>
    <row r="16" spans="1:10" ht="13">
      <c r="B16" s="325" t="s">
        <v>126</v>
      </c>
      <c r="C16" s="326">
        <v>0.3640742745391185</v>
      </c>
      <c r="D16" s="326">
        <v>0.38348512598999296</v>
      </c>
      <c r="E16" s="326">
        <v>0.39949442468820301</v>
      </c>
      <c r="F16" s="543" t="str">
        <f t="shared" ref="F16:F22" si="0">+CONCATENATE((ROUND(E16-D16,3))/1%*100," pbs")</f>
        <v>160 pbs</v>
      </c>
      <c r="G16" s="544" t="str">
        <f t="shared" ref="G16:G22" si="1">+CONCATENATE((ROUND(E16-C16,3))/1%*100," pbs")</f>
        <v>350 pbs</v>
      </c>
      <c r="H16" s="1301">
        <v>0.36193722008679835</v>
      </c>
      <c r="I16" s="1301">
        <v>0.38679901557964996</v>
      </c>
      <c r="J16" s="1302" t="str">
        <f t="shared" ref="J16:J22" si="2">+CONCATENATE((ROUND(I16-H16,3))/1%*100," pbs")</f>
        <v>250 pbs</v>
      </c>
    </row>
    <row r="17" spans="2:10" ht="13">
      <c r="B17" s="325" t="s">
        <v>244</v>
      </c>
      <c r="C17" s="327">
        <v>0.80290312849360279</v>
      </c>
      <c r="D17" s="327">
        <v>0.67295979609075152</v>
      </c>
      <c r="E17" s="327">
        <v>0.59017721518987343</v>
      </c>
      <c r="F17" s="543" t="str">
        <f t="shared" si="0"/>
        <v>-830 pbs</v>
      </c>
      <c r="G17" s="544" t="str">
        <f t="shared" si="1"/>
        <v>-2130 pbs</v>
      </c>
      <c r="H17" s="1303">
        <v>0.64333580054344852</v>
      </c>
      <c r="I17" s="1303">
        <v>0.65543633921747579</v>
      </c>
      <c r="J17" s="1304" t="str">
        <f t="shared" si="2"/>
        <v>120 pbs</v>
      </c>
    </row>
    <row r="18" spans="2:10" ht="13">
      <c r="B18" s="325" t="s">
        <v>293</v>
      </c>
      <c r="C18" s="327">
        <v>0.54201342189655144</v>
      </c>
      <c r="D18" s="327">
        <v>0.51992787542462082</v>
      </c>
      <c r="E18" s="327">
        <v>0.49444393534925013</v>
      </c>
      <c r="F18" s="543" t="str">
        <f t="shared" si="0"/>
        <v>-250 pbs</v>
      </c>
      <c r="G18" s="544" t="str">
        <f t="shared" si="1"/>
        <v>-480 pbs</v>
      </c>
      <c r="H18" s="1303">
        <v>0.52823242877113086</v>
      </c>
      <c r="I18" s="1303">
        <v>0.51387709027301187</v>
      </c>
      <c r="J18" s="1304" t="str">
        <f t="shared" si="2"/>
        <v>-140 pbs</v>
      </c>
    </row>
    <row r="19" spans="2:10" ht="13">
      <c r="B19" s="325" t="s">
        <v>135</v>
      </c>
      <c r="C19" s="327">
        <v>0.72043417102307317</v>
      </c>
      <c r="D19" s="327">
        <v>0.65487051722927925</v>
      </c>
      <c r="E19" s="327">
        <v>0.63711871574126522</v>
      </c>
      <c r="F19" s="543" t="str">
        <f>+CONCATENATE((ROUND(E19-D19,3))/1%*100," pbs")</f>
        <v>-180 pbs</v>
      </c>
      <c r="G19" s="544" t="str">
        <f t="shared" si="1"/>
        <v>-830 pbs</v>
      </c>
      <c r="H19" s="1303">
        <v>0.7863568297828154</v>
      </c>
      <c r="I19" s="1303">
        <v>0.66379938809269368</v>
      </c>
      <c r="J19" s="1304" t="str">
        <f t="shared" si="2"/>
        <v>-1230 pbs</v>
      </c>
    </row>
    <row r="20" spans="2:10" ht="13">
      <c r="B20" s="325" t="s">
        <v>294</v>
      </c>
      <c r="C20" s="327">
        <v>0.25512171511996951</v>
      </c>
      <c r="D20" s="327">
        <v>0.37506880174646123</v>
      </c>
      <c r="E20" s="327">
        <v>0.38204715252813787</v>
      </c>
      <c r="F20" s="543" t="str">
        <f t="shared" si="0"/>
        <v>70 pbs</v>
      </c>
      <c r="G20" s="544" t="str">
        <f t="shared" si="1"/>
        <v>1270 pbs</v>
      </c>
      <c r="H20" s="1303">
        <v>0.26946048737500766</v>
      </c>
      <c r="I20" s="1303">
        <v>0.3608883400157708</v>
      </c>
      <c r="J20" s="1304" t="str">
        <f t="shared" si="2"/>
        <v>910 pbs</v>
      </c>
    </row>
    <row r="21" spans="2:10" ht="13.5" thickBot="1">
      <c r="B21" s="325" t="s">
        <v>295</v>
      </c>
      <c r="C21" s="327">
        <v>0.50704240790065003</v>
      </c>
      <c r="D21" s="327">
        <v>0.51351129531977757</v>
      </c>
      <c r="E21" s="327">
        <v>0.52463220550055933</v>
      </c>
      <c r="F21" s="543" t="str">
        <f t="shared" si="0"/>
        <v>110 pbs</v>
      </c>
      <c r="G21" s="544" t="str">
        <f t="shared" si="1"/>
        <v>180 pbs</v>
      </c>
      <c r="H21" s="1303">
        <v>0.51100796917418334</v>
      </c>
      <c r="I21" s="1303">
        <v>0.52731085131686017</v>
      </c>
      <c r="J21" s="1304" t="str">
        <f t="shared" si="2"/>
        <v>160 pbs</v>
      </c>
    </row>
    <row r="22" spans="2:10" ht="13.5" thickBot="1">
      <c r="B22" s="328" t="s">
        <v>123</v>
      </c>
      <c r="C22" s="329">
        <v>0.44391737130716186</v>
      </c>
      <c r="D22" s="329">
        <v>0.44915134842541582</v>
      </c>
      <c r="E22" s="329">
        <v>0.46369348350906153</v>
      </c>
      <c r="F22" s="545" t="str">
        <f t="shared" si="0"/>
        <v>150 pbs</v>
      </c>
      <c r="G22" s="546" t="str">
        <f t="shared" si="1"/>
        <v>200 pbs</v>
      </c>
      <c r="H22" s="1305">
        <v>0.43804997934439571</v>
      </c>
      <c r="I22" s="1305">
        <v>0.45676881583585194</v>
      </c>
      <c r="J22" s="1306" t="str">
        <f t="shared" si="2"/>
        <v>190 pbs</v>
      </c>
    </row>
    <row r="23" spans="2:10">
      <c r="B23" s="2201"/>
      <c r="C23" s="2201"/>
      <c r="D23" s="2201"/>
      <c r="E23" s="2201"/>
      <c r="F23" s="2201"/>
      <c r="G23" s="2201"/>
    </row>
    <row r="24" spans="2:10" ht="12.65" customHeight="1">
      <c r="B24" s="2202"/>
      <c r="C24" s="2202"/>
      <c r="D24" s="2202"/>
      <c r="E24" s="2202"/>
      <c r="F24" s="2202"/>
      <c r="G24" s="2202"/>
    </row>
    <row r="25" spans="2:10" ht="24.5" customHeight="1">
      <c r="B25" s="2202"/>
      <c r="C25" s="2202"/>
      <c r="D25" s="2202"/>
      <c r="E25" s="2202"/>
      <c r="F25" s="2202"/>
      <c r="G25" s="2202"/>
    </row>
    <row r="26" spans="2:10" ht="22.5" customHeight="1">
      <c r="B26"/>
    </row>
    <row r="27" spans="2:10" ht="14.75" customHeight="1">
      <c r="B27"/>
    </row>
    <row r="28" spans="2:10" ht="14.5">
      <c r="B28"/>
    </row>
    <row r="29" spans="2:10" ht="14.5">
      <c r="B29"/>
    </row>
    <row r="30" spans="2:10" ht="14.5">
      <c r="B30"/>
    </row>
    <row r="31" spans="2:10" ht="14.5">
      <c r="B31"/>
      <c r="C31"/>
      <c r="D31"/>
      <c r="E31"/>
      <c r="F31"/>
      <c r="G31"/>
      <c r="H31"/>
    </row>
    <row r="32" spans="2:10" ht="14.5">
      <c r="B32"/>
      <c r="C32"/>
      <c r="D32"/>
      <c r="E32"/>
      <c r="F32"/>
      <c r="G32"/>
      <c r="H32"/>
    </row>
    <row r="33" spans="2:8" ht="14.5">
      <c r="B33"/>
      <c r="C33"/>
      <c r="D33"/>
      <c r="E33"/>
      <c r="F33"/>
      <c r="G33"/>
      <c r="H33"/>
    </row>
    <row r="34" spans="2:8" ht="14.5">
      <c r="B34"/>
      <c r="C34"/>
      <c r="D34"/>
      <c r="E34"/>
      <c r="F34"/>
      <c r="G34"/>
      <c r="H34"/>
    </row>
    <row r="35" spans="2:8" ht="14.5">
      <c r="B35"/>
      <c r="C35"/>
      <c r="D35"/>
      <c r="E35"/>
      <c r="F35"/>
      <c r="G35"/>
      <c r="H35"/>
    </row>
    <row r="36" spans="2:8" ht="14.5">
      <c r="B36"/>
      <c r="C36"/>
      <c r="D36"/>
      <c r="E36"/>
      <c r="F36"/>
      <c r="G36"/>
      <c r="H36"/>
    </row>
    <row r="37" spans="2:8" ht="14.5">
      <c r="B37"/>
      <c r="C37"/>
      <c r="D37"/>
      <c r="E37"/>
      <c r="F37"/>
      <c r="G37"/>
      <c r="H37"/>
    </row>
    <row r="38" spans="2:8" ht="14.5">
      <c r="B38"/>
      <c r="C38"/>
      <c r="D38"/>
      <c r="E38"/>
      <c r="F38"/>
      <c r="G38"/>
      <c r="H38"/>
    </row>
    <row r="39" spans="2:8" ht="14.5">
      <c r="B39"/>
      <c r="C39"/>
      <c r="D39"/>
      <c r="E39"/>
      <c r="F39"/>
      <c r="G39"/>
      <c r="H39"/>
    </row>
    <row r="40" spans="2:8" ht="14.5">
      <c r="B40"/>
      <c r="C40"/>
      <c r="D40"/>
      <c r="E40"/>
      <c r="F40"/>
      <c r="G40"/>
      <c r="H40"/>
    </row>
    <row r="41" spans="2:8" ht="14.5">
      <c r="B41"/>
      <c r="C41"/>
      <c r="D41"/>
      <c r="E41"/>
      <c r="F41"/>
      <c r="G41"/>
      <c r="H41"/>
    </row>
  </sheetData>
  <mergeCells count="11">
    <mergeCell ref="H3:I3"/>
    <mergeCell ref="H14:I14"/>
    <mergeCell ref="F3:G3"/>
    <mergeCell ref="C3:E3"/>
    <mergeCell ref="B23:G25"/>
    <mergeCell ref="C14:E14"/>
    <mergeCell ref="F14:G1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ignoredErrors>
    <ignoredError sqref="B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4" bestFit="1" customWidth="1"/>
    <col min="2" max="2" width="55.453125" style="12" customWidth="1"/>
    <col min="3" max="5" width="12.453125" style="5" bestFit="1" customWidth="1"/>
    <col min="6" max="8" width="10.453125" style="4"/>
  </cols>
  <sheetData>
    <row r="2" spans="1:5" ht="15" thickBot="1">
      <c r="A2" s="70" t="s">
        <v>21</v>
      </c>
      <c r="B2" s="29" t="s">
        <v>22</v>
      </c>
      <c r="C2" s="71" t="s">
        <v>23</v>
      </c>
      <c r="D2" s="71" t="s">
        <v>24</v>
      </c>
      <c r="E2" s="71" t="s">
        <v>25</v>
      </c>
    </row>
    <row r="3" spans="1:5">
      <c r="A3" s="4" t="s">
        <v>26</v>
      </c>
      <c r="B3" s="14" t="str">
        <f>'0.Resumen BAP'!B7</f>
        <v>Intereses, rendimientos y gastos similares, neto</v>
      </c>
      <c r="C3" s="8">
        <f>'0.Resumen BAP'!C7</f>
        <v>3590750</v>
      </c>
      <c r="D3" s="8">
        <f>'0.Resumen BAP'!D7</f>
        <v>3615371</v>
      </c>
      <c r="E3" s="8">
        <f>'0.Resumen BAP'!E7</f>
        <v>3687829</v>
      </c>
    </row>
    <row r="4" spans="1:5">
      <c r="A4" s="4" t="s">
        <v>27</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26</v>
      </c>
      <c r="B7" s="15" t="str">
        <f>'0.Resumen BAP'!B8</f>
        <v>Provisión de pérdida crediticia para cartera de créditos, neto de recuperos</v>
      </c>
      <c r="C7" s="8">
        <f>'0.Resumen BAP'!C8</f>
        <v>-868081</v>
      </c>
      <c r="D7" s="8">
        <f>'0.Resumen BAP'!D8</f>
        <v>-575159</v>
      </c>
      <c r="E7" s="8">
        <f>'0.Resumen BAP'!E8</f>
        <v>-602918</v>
      </c>
    </row>
    <row r="8" spans="1:5">
      <c r="A8" s="4" t="s">
        <v>28</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26</v>
      </c>
      <c r="B11" s="15" t="str">
        <f>'0.Resumen BAP'!B9</f>
        <v>Intereses, rendimientos y gastos similares, neto, después de la provisión de pérdida crediticia para cartera de créditos</v>
      </c>
      <c r="C11" s="8">
        <f>'0.Resumen BAP'!C9</f>
        <v>2722669</v>
      </c>
      <c r="D11" s="8">
        <f>'0.Resumen BAP'!D9</f>
        <v>3040212</v>
      </c>
      <c r="E11" s="8">
        <f>'0.Resumen BAP'!E9</f>
        <v>3084911</v>
      </c>
    </row>
    <row r="12" spans="1:5">
      <c r="A12" s="4" t="s">
        <v>27</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26</v>
      </c>
      <c r="B15" s="15" t="str">
        <f>'0.Resumen BAP'!B10</f>
        <v>Total otros ingresos</v>
      </c>
      <c r="C15" s="8">
        <f>'0.Resumen BAP'!C10</f>
        <v>1545344</v>
      </c>
      <c r="D15" s="8">
        <f>'0.Resumen BAP'!D10</f>
        <v>1677373</v>
      </c>
      <c r="E15" s="8">
        <f>'0.Resumen BAP'!E10</f>
        <v>1654191</v>
      </c>
    </row>
    <row r="16" spans="1:5">
      <c r="A16" s="4" t="s">
        <v>29</v>
      </c>
      <c r="B16" s="15" t="e">
        <f>'6.1.Otros Ordinarios'!#REF!</f>
        <v>#REF!</v>
      </c>
      <c r="C16" s="8" t="e">
        <f>'6.1.Otros Ordinarios'!#REF!</f>
        <v>#REF!</v>
      </c>
      <c r="D16" s="8" t="e">
        <f>'6.1.Otros Ordinarios'!#REF!</f>
        <v>#REF!</v>
      </c>
      <c r="E16" s="8" t="e">
        <f>'6.1.Otros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26</v>
      </c>
      <c r="B19" s="15" t="str">
        <f>'0.Resumen BAP'!B11</f>
        <v>Resultados técnicos de seguros</v>
      </c>
      <c r="C19" s="8">
        <f>'0.Resumen BAP'!C11</f>
        <v>291776</v>
      </c>
      <c r="D19" s="8">
        <f>'0.Resumen BAP'!D11</f>
        <v>350873</v>
      </c>
      <c r="E19" s="8">
        <f>'0.Resumen BAP'!E11</f>
        <v>388350</v>
      </c>
    </row>
    <row r="20" spans="1:5">
      <c r="A20" s="4" t="s">
        <v>30</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26</v>
      </c>
      <c r="B23" s="15" t="str">
        <f>'0.Resumen BAP'!B13</f>
        <v>Total gastos</v>
      </c>
      <c r="C23" s="8" t="e">
        <f>'0.Resumen BAP'!#REF!</f>
        <v>#REF!</v>
      </c>
      <c r="D23" s="8" t="e">
        <f>'0.Resumen BAP'!#REF!</f>
        <v>#REF!</v>
      </c>
      <c r="E23" s="8" t="e">
        <f>'0.Resumen BAP'!#REF!</f>
        <v>#REF!</v>
      </c>
    </row>
    <row r="24" spans="1:5">
      <c r="A24" s="4" t="s">
        <v>31</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26</v>
      </c>
      <c r="B27" s="15" t="str">
        <f>'0.Resumen BAP'!B14</f>
        <v>Utilidad antes del impuesto a la renta</v>
      </c>
      <c r="C27" s="8">
        <f>'0.Resumen BAP'!C13</f>
        <v>-2448229</v>
      </c>
      <c r="D27" s="8">
        <f>'0.Resumen BAP'!D13</f>
        <v>-2630310</v>
      </c>
      <c r="E27" s="8">
        <f>'0.Resumen BAP'!E13</f>
        <v>-2744642</v>
      </c>
    </row>
    <row r="28" spans="1:5">
      <c r="A28" s="4" t="s">
        <v>32</v>
      </c>
      <c r="B28" s="15" t="str">
        <f>B27</f>
        <v>Utilidad antes del impuesto a la renta</v>
      </c>
      <c r="C28" s="6">
        <f>'12.7.1.Credicorp Consolidado'!O37</f>
        <v>0</v>
      </c>
      <c r="D28" s="6" t="e">
        <f>'12.7.1.Credicorp Consolidado'!#REF!</f>
        <v>#REF!</v>
      </c>
      <c r="E28" s="6" t="e">
        <f>'12.7.1.Credicorp Consolidado'!#REF!</f>
        <v>#REF!</v>
      </c>
    </row>
    <row r="29" spans="1:5">
      <c r="B29" s="15"/>
      <c r="C29" s="10">
        <f>IF(C27-C28=0,"Check",C27-C28)</f>
        <v>-2448229</v>
      </c>
      <c r="D29" s="10" t="e">
        <f t="shared" ref="D29" si="10">IF(D27-D28=0,"Check",D27-D28)</f>
        <v>#REF!</v>
      </c>
      <c r="E29" s="10" t="e">
        <f t="shared" ref="E29" si="11">IF(E27-E28=0,"Check",E27-E28)</f>
        <v>#REF!</v>
      </c>
    </row>
    <row r="30" spans="1:5">
      <c r="B30" s="15"/>
      <c r="C30" s="8"/>
      <c r="D30" s="8"/>
      <c r="E30" s="8"/>
    </row>
    <row r="31" spans="1:5">
      <c r="A31" s="4" t="s">
        <v>26</v>
      </c>
      <c r="B31" s="15" t="str">
        <f>'0.Resumen BAP'!B15</f>
        <v>Impuesto a la renta</v>
      </c>
      <c r="C31" s="8">
        <f>'0.Resumen BAP'!C14</f>
        <v>2111560</v>
      </c>
      <c r="D31" s="8">
        <f>'0.Resumen BAP'!D14</f>
        <v>2561467</v>
      </c>
      <c r="E31" s="8">
        <f>'0.Resumen BAP'!E14</f>
        <v>2506763</v>
      </c>
    </row>
    <row r="32" spans="1:5">
      <c r="A32" s="4" t="s">
        <v>32</v>
      </c>
      <c r="B32" s="15" t="str">
        <f>B31</f>
        <v>Impuesto a la renta</v>
      </c>
      <c r="C32" s="8">
        <f>'12.7.1.Credicorp Consolidado'!O39</f>
        <v>0</v>
      </c>
      <c r="D32" s="8" t="e">
        <f>'12.7.1.Credicorp Consolidado'!#REF!</f>
        <v>#REF!</v>
      </c>
      <c r="E32" s="8" t="e">
        <f>'12.7.1.Credicorp Consolidado'!#REF!</f>
        <v>#REF!</v>
      </c>
    </row>
    <row r="33" spans="1:5">
      <c r="B33" s="15"/>
      <c r="C33" s="10">
        <f>IF(C31-C32=0,"Check",C31-C32)</f>
        <v>2111560</v>
      </c>
      <c r="D33" s="10" t="e">
        <f t="shared" ref="D33" si="12">IF(D31-D32=0,"Check",D31-D32)</f>
        <v>#REF!</v>
      </c>
      <c r="E33" s="10" t="e">
        <f t="shared" ref="E33" si="13">IF(E31-E32=0,"Check",E31-E32)</f>
        <v>#REF!</v>
      </c>
    </row>
    <row r="34" spans="1:5">
      <c r="B34" s="15"/>
      <c r="C34" s="8"/>
      <c r="D34" s="8"/>
      <c r="E34" s="8"/>
    </row>
    <row r="35" spans="1:5">
      <c r="A35" s="4" t="s">
        <v>26</v>
      </c>
      <c r="B35" s="15" t="str">
        <f>'0.Resumen BAP'!B16</f>
        <v>Utilidad neta</v>
      </c>
      <c r="C35" s="8">
        <f>'0.Resumen BAP'!C15</f>
        <v>-555117</v>
      </c>
      <c r="D35" s="8">
        <f>'0.Resumen BAP'!D15</f>
        <v>-696969</v>
      </c>
      <c r="E35" s="8">
        <f>'0.Resumen BAP'!E15</f>
        <v>-728308</v>
      </c>
    </row>
    <row r="36" spans="1:5">
      <c r="A36" s="4" t="s">
        <v>32</v>
      </c>
      <c r="B36" s="15" t="str">
        <f>B35</f>
        <v>Utilidad neta</v>
      </c>
      <c r="C36" s="8">
        <f>'12.7.1.Credicorp Consolidado'!O40</f>
        <v>0</v>
      </c>
      <c r="D36" s="8" t="e">
        <f>'12.7.1.Credicorp Consolidado'!#REF!</f>
        <v>#REF!</v>
      </c>
      <c r="E36" s="8" t="e">
        <f>'12.7.1.Credicorp Consolidado'!#REF!</f>
        <v>#REF!</v>
      </c>
    </row>
    <row r="37" spans="1:5">
      <c r="B37" s="15"/>
      <c r="C37" s="10">
        <f>IF(C35-C36=0,"Check",C35-C36)</f>
        <v>-555117</v>
      </c>
      <c r="D37" s="10" t="e">
        <f t="shared" ref="D37" si="14">IF(D35-D36=0,"Check",D35-D36)</f>
        <v>#REF!</v>
      </c>
      <c r="E37" s="10" t="e">
        <f t="shared" ref="E37" si="15">IF(E35-E36=0,"Check",E35-E36)</f>
        <v>#REF!</v>
      </c>
    </row>
    <row r="38" spans="1:5">
      <c r="B38" s="15"/>
      <c r="C38" s="8"/>
      <c r="D38" s="8"/>
      <c r="E38" s="8"/>
    </row>
    <row r="39" spans="1:5">
      <c r="A39" s="4" t="s">
        <v>26</v>
      </c>
      <c r="B39" s="15" t="str">
        <f>'0.Resumen BAP'!B17</f>
        <v>Interés no controlador</v>
      </c>
      <c r="C39" s="8">
        <f>'0.Resumen BAP'!C16</f>
        <v>1556443</v>
      </c>
      <c r="D39" s="8">
        <f>'0.Resumen BAP'!D16</f>
        <v>1864498</v>
      </c>
      <c r="E39" s="8">
        <f>'0.Resumen BAP'!E16</f>
        <v>1778455</v>
      </c>
    </row>
    <row r="40" spans="1:5">
      <c r="A40" s="4" t="s">
        <v>32</v>
      </c>
      <c r="B40" s="15" t="str">
        <f>B39</f>
        <v>Interés no controlador</v>
      </c>
      <c r="C40" s="8">
        <f>'12.7.1.Credicorp Consolidado'!O41</f>
        <v>0</v>
      </c>
      <c r="D40" s="8" t="e">
        <f>'12.7.1.Credicorp Consolidado'!#REF!</f>
        <v>#REF!</v>
      </c>
      <c r="E40" s="8" t="e">
        <f>'12.7.1.Credicorp Consolidado'!#REF!</f>
        <v>#REF!</v>
      </c>
    </row>
    <row r="41" spans="1:5">
      <c r="B41" s="15"/>
      <c r="C41" s="10">
        <f>IF(C39-C40=0,"Check",C39-C40)</f>
        <v>1556443</v>
      </c>
      <c r="D41" s="10" t="e">
        <f t="shared" ref="D41" si="16">IF(D39-D40=0,"Check",D39-D40)</f>
        <v>#REF!</v>
      </c>
      <c r="E41" s="10" t="e">
        <f t="shared" ref="E41" si="17">IF(E39-E40=0,"Check",E39-E40)</f>
        <v>#REF!</v>
      </c>
    </row>
    <row r="42" spans="1:5">
      <c r="B42" s="15"/>
      <c r="C42" s="8"/>
      <c r="D42" s="8"/>
      <c r="E42" s="8"/>
    </row>
    <row r="43" spans="1:5">
      <c r="A43" s="4" t="s">
        <v>26</v>
      </c>
      <c r="B43" s="15" t="str">
        <f>'0.Resumen BAP'!B18</f>
        <v>Utilidad (pérdida) neta atribuible a Credicorp</v>
      </c>
      <c r="C43" s="8">
        <f>'0.Resumen BAP'!C17</f>
        <v>32655</v>
      </c>
      <c r="D43" s="8">
        <f>'0.Resumen BAP'!D17</f>
        <v>42483</v>
      </c>
      <c r="E43" s="8">
        <f>'0.Resumen BAP'!E17</f>
        <v>39800</v>
      </c>
    </row>
    <row r="44" spans="1:5">
      <c r="A44" s="4" t="s">
        <v>32</v>
      </c>
      <c r="B44" s="15" t="str">
        <f>B43</f>
        <v>Utilidad (pérdida) neta atribuible a Credicorp</v>
      </c>
      <c r="C44" s="8">
        <f>'12.7.1.Credicorp Consolidado'!O42</f>
        <v>0</v>
      </c>
      <c r="D44" s="8" t="e">
        <f>'12.7.1.Credicorp Consolidado'!#REF!</f>
        <v>#REF!</v>
      </c>
      <c r="E44" s="8" t="e">
        <f>'12.7.1.Credicorp Consolidado'!#REF!</f>
        <v>#REF!</v>
      </c>
    </row>
    <row r="45" spans="1:5">
      <c r="B45" s="15"/>
      <c r="C45" s="10">
        <f>IF(C43-C44=0,"Check",C43-C44)</f>
        <v>32655</v>
      </c>
      <c r="D45" s="10" t="e">
        <f t="shared" ref="D45" si="18">IF(D43-D44=0,"Check",D43-D44)</f>
        <v>#REF!</v>
      </c>
      <c r="E45" s="10" t="e">
        <f t="shared" ref="E45" si="19">IF(E43-E44=0,"Check",E43-E44)</f>
        <v>#REF!</v>
      </c>
    </row>
    <row r="46" spans="1:5">
      <c r="B46" s="15"/>
      <c r="C46" s="9"/>
      <c r="D46" s="9"/>
      <c r="E46" s="9"/>
    </row>
    <row r="47" spans="1:5">
      <c r="A47" s="4" t="s">
        <v>26</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26</v>
      </c>
      <c r="B51" s="15" t="str">
        <f>'0.Resumen BAP'!B22</f>
        <v>Colocaciones</v>
      </c>
      <c r="C51" s="8">
        <f>'0.Resumen BAP'!C21</f>
        <v>11</v>
      </c>
      <c r="D51" s="8">
        <f>'0.Resumen BAP'!D21</f>
        <v>39.886926861129147</v>
      </c>
      <c r="E51" s="8" t="str">
        <f>'0.Resumen BAP'!E21</f>
        <v>-</v>
      </c>
    </row>
    <row r="52" spans="1:5">
      <c r="A52" s="4" t="s">
        <v>33</v>
      </c>
      <c r="B52" s="15" t="e">
        <f>#REF!</f>
        <v>#REF!</v>
      </c>
      <c r="C52" s="8">
        <f>'3.1.AGIs'!C9</f>
        <v>142568785</v>
      </c>
      <c r="D52" s="8">
        <f>'3.1.AGIs'!D9</f>
        <v>140961978</v>
      </c>
      <c r="E52" s="8">
        <f>'3.1.AGIs'!E9</f>
        <v>144752254</v>
      </c>
    </row>
    <row r="53" spans="1:5">
      <c r="B53" s="15"/>
      <c r="C53" s="19">
        <f>IF(C51-C52=0,"Check",C51-C52)</f>
        <v>-142568774</v>
      </c>
      <c r="D53" s="19">
        <f t="shared" ref="D53" si="22">IF(D51-D52=0,"Check",D51-D52)</f>
        <v>-140961938.11307314</v>
      </c>
      <c r="E53" s="19" t="e">
        <f t="shared" ref="E53" si="23">IF(E51-E52=0,"Check",E51-E52)</f>
        <v>#VALUE!</v>
      </c>
    </row>
    <row r="54" spans="1:5">
      <c r="B54" s="15"/>
      <c r="C54" s="8"/>
      <c r="D54" s="8"/>
      <c r="E54" s="8"/>
    </row>
    <row r="55" spans="1:5">
      <c r="A55" s="4" t="s">
        <v>26</v>
      </c>
      <c r="B55" s="15" t="str">
        <f>'0.Resumen BAP'!B23</f>
        <v>Depósitos y obligaciones</v>
      </c>
      <c r="C55" s="8">
        <f>'0.Resumen BAP'!C22</f>
        <v>142568785</v>
      </c>
      <c r="D55" s="8">
        <f>'0.Resumen BAP'!D22</f>
        <v>140961978</v>
      </c>
      <c r="E55" s="8">
        <f>'0.Resumen BAP'!E22</f>
        <v>144752254</v>
      </c>
    </row>
    <row r="56" spans="1:5">
      <c r="A56" s="4" t="s">
        <v>34</v>
      </c>
      <c r="B56" s="15" t="e">
        <f>'2.Depositos'!#REF!</f>
        <v>#REF!</v>
      </c>
      <c r="C56" s="8">
        <f>'2.Depositos'!C12</f>
        <v>0</v>
      </c>
      <c r="D56" s="8">
        <f>'2.Depositos'!D12</f>
        <v>0</v>
      </c>
      <c r="E56" s="8">
        <f>'2.Depositos'!E12</f>
        <v>0</v>
      </c>
    </row>
    <row r="57" spans="1:5">
      <c r="B57" s="15"/>
      <c r="C57" s="10">
        <f>IF(C55-C56=0,"Check",C55-C56)</f>
        <v>142568785</v>
      </c>
      <c r="D57" s="10">
        <f t="shared" ref="D57" si="24">IF(D55-D56=0,"Check",D55-D56)</f>
        <v>140961978</v>
      </c>
      <c r="E57" s="10">
        <f t="shared" ref="E57" si="25">IF(E55-E56=0,"Check",E55-E56)</f>
        <v>144752254</v>
      </c>
    </row>
    <row r="58" spans="1:5">
      <c r="B58" s="15"/>
      <c r="C58" s="8"/>
      <c r="D58" s="8"/>
      <c r="E58" s="8"/>
    </row>
    <row r="59" spans="1:5">
      <c r="A59" s="4" t="s">
        <v>26</v>
      </c>
      <c r="B59" s="15" t="str">
        <f>'0.Resumen BAP'!B24</f>
        <v>Patrimonio Neto</v>
      </c>
      <c r="C59" s="8">
        <f>'0.Resumen BAP'!C23</f>
        <v>154435451</v>
      </c>
      <c r="D59" s="8">
        <f>'0.Resumen BAP'!D23</f>
        <v>154723334</v>
      </c>
      <c r="E59" s="8">
        <f>'0.Resumen BAP'!E23</f>
        <v>158430455</v>
      </c>
    </row>
    <row r="60" spans="1:5">
      <c r="A60" s="4" t="s">
        <v>32</v>
      </c>
      <c r="B60" s="15" t="str">
        <f>B59</f>
        <v>Patrimonio Neto</v>
      </c>
      <c r="C60" s="8">
        <f>'12.7.1.Credicorp Consolidado'!E56</f>
        <v>0</v>
      </c>
      <c r="D60" s="8">
        <f>'12.7.1.Credicorp Consolidado'!F56</f>
        <v>0</v>
      </c>
      <c r="E60" s="8">
        <f>'12.7.1.Credicorp Consolidado'!G57</f>
        <v>33462591</v>
      </c>
    </row>
    <row r="61" spans="1:5">
      <c r="B61" s="15"/>
      <c r="C61" s="10">
        <f>IF(C59-C60=0,"Check",C59-C60)</f>
        <v>154435451</v>
      </c>
      <c r="D61" s="10">
        <f t="shared" ref="D61" si="26">IF(D59-D60=0,"Check",D59-D60)</f>
        <v>154723334</v>
      </c>
      <c r="E61" s="10">
        <f t="shared" ref="E61" si="27">IF(E59-E60=0,"Check",E59-E60)</f>
        <v>124967864</v>
      </c>
    </row>
    <row r="62" spans="1:5">
      <c r="B62" s="15"/>
      <c r="C62" s="8"/>
      <c r="D62" s="8"/>
      <c r="E62" s="8"/>
    </row>
    <row r="63" spans="1:5">
      <c r="A63" s="4" t="s">
        <v>26</v>
      </c>
      <c r="B63" s="15" t="str">
        <f>'0.Resumen BAP'!B26</f>
        <v>Margen neto por intereses(1)</v>
      </c>
      <c r="C63" s="11">
        <f>'0.Resumen BAP'!C25</f>
        <v>0</v>
      </c>
      <c r="D63" s="11">
        <f>'0.Resumen BAP'!D25</f>
        <v>0</v>
      </c>
      <c r="E63" s="11">
        <f>'0.Resumen BAP'!E25</f>
        <v>0</v>
      </c>
    </row>
    <row r="64" spans="1:5">
      <c r="A64" s="4" t="s">
        <v>27</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26</v>
      </c>
      <c r="B67" s="15" t="str">
        <f>'0.Resumen BAP'!B27</f>
        <v>Margen neto por intereses ajustado por riesgo</v>
      </c>
      <c r="C67" s="11">
        <f>'0.Resumen BAP'!C26</f>
        <v>6.4315825069933288E-2</v>
      </c>
      <c r="D67" s="11">
        <f>'0.Resumen BAP'!D26</f>
        <v>6.4243575784232509E-2</v>
      </c>
      <c r="E67" s="11">
        <f>'0.Resumen BAP'!E26</f>
        <v>6.5658181595341134E-2</v>
      </c>
    </row>
    <row r="68" spans="1:5">
      <c r="A68" s="4" t="s">
        <v>27</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26</v>
      </c>
      <c r="B71" s="15" t="str">
        <f>'0.Resumen BAP'!B28</f>
        <v>Costo de fondeo(2)</v>
      </c>
      <c r="C71" s="26">
        <f>'0.Resumen BAP'!C27</f>
        <v>4.9304687105620179E-2</v>
      </c>
      <c r="D71" s="26">
        <f>'0.Resumen BAP'!D27</f>
        <v>5.4401786172589235E-2</v>
      </c>
      <c r="E71" s="26">
        <f>'0.Resumen BAP'!E27</f>
        <v>5.5320315930248685E-2</v>
      </c>
    </row>
    <row r="72" spans="1:5">
      <c r="A72" s="4" t="s">
        <v>34</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26</v>
      </c>
      <c r="B75" s="15" t="str">
        <f>'0.Resumen BAP'!B29</f>
        <v>ROE</v>
      </c>
      <c r="C75" s="11">
        <f>'0.Resumen BAP'!C28</f>
        <v>2.6756289462401682E-2</v>
      </c>
      <c r="D75" s="11">
        <f>'0.Resumen BAP'!D28</f>
        <v>2.443728790019014E-2</v>
      </c>
      <c r="E75" s="11">
        <f>'0.Resumen BAP'!E28</f>
        <v>2.4303598355312168E-2</v>
      </c>
    </row>
    <row r="76" spans="1:5">
      <c r="A76" s="4" t="s">
        <v>35</v>
      </c>
      <c r="B76" s="15" t="str">
        <f>B75</f>
        <v>ROE</v>
      </c>
      <c r="C76" s="27">
        <f>'0.2.ROAE'!C18</f>
        <v>0.18504824120738794</v>
      </c>
      <c r="D76" s="27">
        <f>'0.2.ROAE'!D18</f>
        <v>0.20733515468901603</v>
      </c>
      <c r="E76" s="27">
        <f>'0.2.ROAE'!E18</f>
        <v>0.19585096281919026</v>
      </c>
    </row>
    <row r="77" spans="1:5">
      <c r="B77" s="15"/>
      <c r="C77" s="13">
        <f>IF(C75-C76=0,"Check",C75-C76)</f>
        <v>-0.15829195174498625</v>
      </c>
      <c r="D77" s="13">
        <f t="shared" ref="D77" si="31">IF(D75-D76=0,"Check",D75-D76)</f>
        <v>-0.18289786678882589</v>
      </c>
      <c r="E77" s="13">
        <f>IF(E75-E76=0,"Check",E75-E76)</f>
        <v>-0.17154736446387808</v>
      </c>
    </row>
    <row r="78" spans="1:5">
      <c r="B78" s="15"/>
      <c r="C78" s="11"/>
      <c r="D78" s="11"/>
      <c r="E78" s="11"/>
    </row>
    <row r="79" spans="1:5">
      <c r="A79" s="4" t="s">
        <v>26</v>
      </c>
      <c r="B79" s="15" t="str">
        <f>'0.Resumen BAP'!B30</f>
        <v>ROA</v>
      </c>
      <c r="C79" s="11">
        <f>'0.Resumen BAP'!C29</f>
        <v>0.18504824120738794</v>
      </c>
      <c r="D79" s="11">
        <f>'0.Resumen BAP'!D29</f>
        <v>0.20733515468901603</v>
      </c>
      <c r="E79" s="11">
        <f>'0.Resumen BAP'!E29</f>
        <v>0.19585096281919026</v>
      </c>
    </row>
    <row r="80" spans="1:5">
      <c r="B80" s="15" t="str">
        <f>B79</f>
        <v>ROA</v>
      </c>
      <c r="C80" s="23"/>
      <c r="D80" s="23"/>
      <c r="E80" s="23"/>
    </row>
    <row r="81" spans="1:5">
      <c r="B81" s="15"/>
      <c r="C81" s="13">
        <f>IF(C79-C80=0,"Check",C79-C80)</f>
        <v>0.18504824120738794</v>
      </c>
      <c r="D81" s="13">
        <f t="shared" ref="D81" si="32">IF(D79-D80=0,"Check",D79-D80)</f>
        <v>0.20733515468901603</v>
      </c>
      <c r="E81" s="13">
        <f>IF(E79-E80=0,"Check",E79-E80)</f>
        <v>0.19585096281919026</v>
      </c>
    </row>
    <row r="82" spans="1:5">
      <c r="B82" s="15"/>
      <c r="C82" s="11"/>
      <c r="D82" s="11"/>
      <c r="E82" s="11"/>
    </row>
    <row r="83" spans="1:5">
      <c r="A83" s="4" t="s">
        <v>26</v>
      </c>
      <c r="B83" s="15" t="str">
        <f>'0.Resumen BAP'!B32</f>
        <v xml:space="preserve">Índice de cartera atrasada (3) </v>
      </c>
      <c r="C83" s="11">
        <f>'0.Resumen BAP'!C31</f>
        <v>0</v>
      </c>
      <c r="D83" s="11">
        <f>'0.Resumen BAP'!D31</f>
        <v>0</v>
      </c>
      <c r="E83" s="11">
        <f>'0.Resumen BAP'!E31</f>
        <v>0</v>
      </c>
    </row>
    <row r="84" spans="1:5">
      <c r="A84" s="4" t="s">
        <v>28</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26</v>
      </c>
      <c r="B87" s="15" t="str">
        <f>'0.Resumen BAP'!B33</f>
        <v>Índice de cartera atrasada 90 días</v>
      </c>
      <c r="C87" s="11">
        <f>'0.Resumen BAP'!C32</f>
        <v>4.2269708618194367E-2</v>
      </c>
      <c r="D87" s="11">
        <f>'0.Resumen BAP'!D32</f>
        <v>3.5784202744374091E-2</v>
      </c>
      <c r="E87" s="11">
        <f>'0.Resumen BAP'!E32</f>
        <v>3.4219176994646314E-2</v>
      </c>
    </row>
    <row r="88" spans="1:5">
      <c r="A88" s="4" t="s">
        <v>28</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26</v>
      </c>
      <c r="B91" s="15" t="str">
        <f>'0.Resumen BAP'!B34</f>
        <v>Índice de cartera deteriorada (4)</v>
      </c>
      <c r="C91" s="11">
        <f>'0.Resumen BAP'!C33</f>
        <v>3.4000000000000002E-2</v>
      </c>
      <c r="D91" s="11">
        <f>'0.Resumen BAP'!D33</f>
        <v>0.03</v>
      </c>
      <c r="E91" s="11">
        <f>'0.Resumen BAP'!E33</f>
        <v>2.9000000000000001E-2</v>
      </c>
    </row>
    <row r="92" spans="1:5">
      <c r="A92" s="4" t="s">
        <v>28</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26</v>
      </c>
      <c r="B95" s="15" t="str">
        <f>'0.Resumen BAP'!B35</f>
        <v>Costo del riesgo (5)</v>
      </c>
      <c r="C95" s="11">
        <f>'0.Resumen BAP'!C34</f>
        <v>5.8639449021046224E-2</v>
      </c>
      <c r="D95" s="11">
        <f>'0.Resumen BAP'!D34</f>
        <v>4.9601467709257031E-2</v>
      </c>
      <c r="E95" s="11">
        <f>'0.Resumen BAP'!E34</f>
        <v>4.814947475705629E-2</v>
      </c>
    </row>
    <row r="96" spans="1:5">
      <c r="A96" s="4" t="s">
        <v>28</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26</v>
      </c>
      <c r="B99" s="15" t="str">
        <f>'0.Resumen BAP'!B36</f>
        <v xml:space="preserve">Cobertura de cartera atrasada </v>
      </c>
      <c r="C99" s="11">
        <f>'0.Resumen BAP'!C35</f>
        <v>2.3987151132939484E-2</v>
      </c>
      <c r="D99" s="11">
        <f>'0.Resumen BAP'!D35</f>
        <v>1.630739452429425E-2</v>
      </c>
      <c r="E99" s="11">
        <f>'0.Resumen BAP'!E35</f>
        <v>1.6881707173760949E-2</v>
      </c>
    </row>
    <row r="100" spans="1:5">
      <c r="A100" s="4" t="s">
        <v>28</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26</v>
      </c>
      <c r="B103" s="15" t="str">
        <f>'0.Resumen BAP'!B37</f>
        <v xml:space="preserve">Cobertura de cartera deteriorada </v>
      </c>
      <c r="C103" s="11">
        <f>'0.Resumen BAP'!C36</f>
        <v>1.3689937227249505</v>
      </c>
      <c r="D103" s="11">
        <f>'0.Resumen BAP'!D36</f>
        <v>1.5182936403148797</v>
      </c>
      <c r="E103" s="11">
        <f>'0.Resumen BAP'!E36</f>
        <v>1.5492773206080872</v>
      </c>
    </row>
    <row r="104" spans="1:5">
      <c r="A104" s="4" t="s">
        <v>28</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26</v>
      </c>
      <c r="B107" s="15" t="str">
        <f>'0.Resumen BAP'!B41</f>
        <v>Ratio de eficiencia (8)</v>
      </c>
      <c r="C107" s="11">
        <f>'0.Resumen BAP'!C40</f>
        <v>2313324</v>
      </c>
      <c r="D107" s="11">
        <f>'0.Resumen BAP'!D40</f>
        <v>2483493</v>
      </c>
      <c r="E107" s="11">
        <f>'0.Resumen BAP'!E40</f>
        <v>2629461</v>
      </c>
    </row>
    <row r="108" spans="1:5">
      <c r="A108" s="4" t="s">
        <v>31</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26</v>
      </c>
      <c r="B111" s="15" t="str">
        <f>'0.Resumen BAP'!B42</f>
        <v>Gastos operativos / Activos promedio totales</v>
      </c>
      <c r="C111" s="26">
        <f>'0.Resumen BAP'!C41</f>
        <v>0.44391711483926233</v>
      </c>
      <c r="D111" s="26">
        <f>'0.Resumen BAP'!D41</f>
        <v>0.44915134842541582</v>
      </c>
      <c r="E111" s="26">
        <f>'0.Resumen BAP'!E41</f>
        <v>0.46369330716367851</v>
      </c>
    </row>
    <row r="112" spans="1:5">
      <c r="A112" s="4" t="s">
        <v>31</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26</v>
      </c>
      <c r="B115" s="15" t="e">
        <f>'0.Resumen BAP'!#REF!</f>
        <v>#REF!</v>
      </c>
      <c r="C115" s="11" t="e">
        <f>'0.Resumen BAP'!#REF!</f>
        <v>#REF!</v>
      </c>
      <c r="D115" s="11" t="e">
        <f>'0.Resumen BAP'!#REF!</f>
        <v>#REF!</v>
      </c>
      <c r="E115" s="11" t="e">
        <f>'0.Resumen BAP'!#REF!</f>
        <v>#REF!</v>
      </c>
    </row>
    <row r="116" spans="1:8">
      <c r="A116" s="4" t="s">
        <v>30</v>
      </c>
      <c r="B116" s="15" t="e">
        <f>B115</f>
        <v>#REF!</v>
      </c>
      <c r="C116" s="11">
        <f>'12.7.7 Grupo Pacífico'!E39</f>
        <v>0</v>
      </c>
      <c r="D116" s="11">
        <f>'12.7.7 Grupo Pacífico'!F39</f>
        <v>0</v>
      </c>
      <c r="E116" s="11">
        <f>'12.7.7 Grupo Pacífico'!G39</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26</v>
      </c>
      <c r="B119" s="15" t="e">
        <f>'0.Resumen BAP'!#REF!</f>
        <v>#REF!</v>
      </c>
      <c r="C119" s="11" t="e">
        <f>'0.Resumen BAP'!#REF!</f>
        <v>#REF!</v>
      </c>
      <c r="D119" s="11" t="e">
        <f>'0.Resumen BAP'!#REF!</f>
        <v>#REF!</v>
      </c>
      <c r="E119" s="11" t="e">
        <f>'0.Resumen BAP'!#REF!</f>
        <v>#REF!</v>
      </c>
      <c r="H119" s="7"/>
    </row>
    <row r="120" spans="1:8">
      <c r="A120" s="4" t="s">
        <v>30</v>
      </c>
      <c r="B120" s="15" t="e">
        <f>B119</f>
        <v>#REF!</v>
      </c>
      <c r="C120" s="11" t="e">
        <f>'12.7.7 Grupo Pacífico'!#REF!</f>
        <v>#REF!</v>
      </c>
      <c r="D120" s="11" t="e">
        <f>'12.7.7 Grupo Pacífico'!#REF!</f>
        <v>#REF!</v>
      </c>
      <c r="E120" s="11" t="e">
        <f>'12.7.7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26</v>
      </c>
      <c r="B123" s="15" t="str">
        <f>'0.Resumen BAP'!B44</f>
        <v>Ratio de Capital Global (9)</v>
      </c>
      <c r="C123" s="11">
        <f>'0.Resumen BAP'!C43</f>
        <v>0</v>
      </c>
      <c r="D123" s="11">
        <f>'0.Resumen BAP'!D43</f>
        <v>0</v>
      </c>
      <c r="E123" s="11">
        <f>'0.Resumen BAP'!E43</f>
        <v>0</v>
      </c>
    </row>
    <row r="124" spans="1:8">
      <c r="A124" s="4" t="s">
        <v>36</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26</v>
      </c>
      <c r="B127" s="15" t="str">
        <f>'0.Resumen BAP'!B45</f>
        <v>Ratio Tier 1 (10)</v>
      </c>
      <c r="C127" s="11">
        <f>'0.Resumen BAP'!C44</f>
        <v>0.18961627509276333</v>
      </c>
      <c r="D127" s="11">
        <f>'0.Resumen BAP'!D44</f>
        <v>0.17334581242346941</v>
      </c>
      <c r="E127" s="11">
        <f>'0.Resumen BAP'!E44</f>
        <v>0.1771535743917122</v>
      </c>
    </row>
    <row r="128" spans="1:8">
      <c r="A128" s="4" t="s">
        <v>36</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26</v>
      </c>
      <c r="B131" s="15" t="str">
        <f>'0.Resumen BAP'!B46</f>
        <v>Ratio common equity tier 1 (11) (13)</v>
      </c>
      <c r="C131" s="11">
        <f>'0.Resumen BAP'!C45</f>
        <v>0.13246530589865876</v>
      </c>
      <c r="D131" s="11">
        <f>'0.Resumen BAP'!D45</f>
        <v>0.12241740904243538</v>
      </c>
      <c r="E131" s="11">
        <f>'0.Resumen BAP'!E45</f>
        <v>0.12821568505074304</v>
      </c>
    </row>
    <row r="132" spans="1:5">
      <c r="A132" s="4" t="s">
        <v>36</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26</v>
      </c>
      <c r="B135" s="15" t="str">
        <f>'0.Resumen BAP'!B51</f>
        <v>Empleados (14)</v>
      </c>
      <c r="C135" s="8">
        <f>'0.Resumen BAP'!C50</f>
        <v>0.18352384606107125</v>
      </c>
      <c r="D135" s="8">
        <f>'0.Resumen BAP'!D50</f>
        <v>0.16727231122675595</v>
      </c>
      <c r="E135" s="8">
        <f>'0.Resumen BAP'!E50</f>
        <v>0.1714394307534014</v>
      </c>
    </row>
    <row r="136" spans="1:5">
      <c r="B136" s="15"/>
      <c r="C136" s="24"/>
      <c r="D136" s="24"/>
      <c r="E136" s="24"/>
    </row>
    <row r="137" spans="1:5">
      <c r="B137" s="15"/>
      <c r="C137" s="8"/>
      <c r="D137" s="8"/>
      <c r="E137" s="8"/>
    </row>
    <row r="138" spans="1:5">
      <c r="B138" s="15"/>
      <c r="C138" s="8"/>
      <c r="D138" s="8"/>
      <c r="E138" s="8"/>
    </row>
    <row r="139" spans="1:5">
      <c r="A139" s="4" t="s">
        <v>26</v>
      </c>
      <c r="B139" s="15" t="str">
        <f>'0.Resumen BAP'!B53</f>
        <v>Acciones Emitidas</v>
      </c>
      <c r="C139" s="8">
        <f>'0.Resumen BAP'!C52</f>
        <v>0</v>
      </c>
      <c r="D139" s="8">
        <f>'0.Resumen BAP'!D52</f>
        <v>0</v>
      </c>
      <c r="E139" s="8">
        <f>'0.Resumen BAP'!E52</f>
        <v>0</v>
      </c>
    </row>
    <row r="140" spans="1:5">
      <c r="B140" s="15"/>
      <c r="C140" s="24"/>
      <c r="D140" s="24"/>
      <c r="E140" s="24"/>
    </row>
    <row r="141" spans="1:5">
      <c r="B141" s="15"/>
      <c r="C141" s="8"/>
      <c r="D141" s="8"/>
      <c r="E141" s="8"/>
    </row>
    <row r="142" spans="1:5">
      <c r="B142" s="15"/>
      <c r="C142" s="8"/>
      <c r="D142" s="8"/>
      <c r="E142" s="8"/>
    </row>
    <row r="143" spans="1:5">
      <c r="A143" s="4" t="s">
        <v>26</v>
      </c>
      <c r="B143" s="15" t="str">
        <f>'0.Resumen BAP'!B54</f>
        <v>Acciones de Tesorería (12)</v>
      </c>
      <c r="C143" s="8">
        <f>'0.Resumen BAP'!C53</f>
        <v>94382</v>
      </c>
      <c r="D143" s="8">
        <f>'0.Resumen BAP'!D53</f>
        <v>94382</v>
      </c>
      <c r="E143" s="8">
        <f>'0.Resumen BAP'!E53</f>
        <v>94382</v>
      </c>
    </row>
    <row r="144" spans="1:5">
      <c r="B144" s="15"/>
      <c r="C144" s="24"/>
      <c r="D144" s="24"/>
      <c r="E144" s="24"/>
    </row>
    <row r="145" spans="1:5">
      <c r="B145" s="15"/>
      <c r="C145" s="8"/>
      <c r="D145" s="8"/>
      <c r="E145" s="8"/>
    </row>
    <row r="146" spans="1:5">
      <c r="B146" s="15"/>
      <c r="C146" s="8"/>
      <c r="D146" s="8"/>
      <c r="E146" s="8"/>
    </row>
    <row r="147" spans="1:5">
      <c r="A147" s="4" t="s">
        <v>26</v>
      </c>
      <c r="B147" s="15" t="str">
        <f>'0.Resumen BAP'!B55</f>
        <v>Acciones en Circulación</v>
      </c>
      <c r="C147" s="8">
        <f>'0.Resumen BAP'!C54</f>
        <v>14949</v>
      </c>
      <c r="D147" s="8">
        <f>'0.Resumen BAP'!D54</f>
        <v>15016</v>
      </c>
      <c r="E147" s="8">
        <f>'0.Resumen BAP'!E54</f>
        <v>15016</v>
      </c>
    </row>
    <row r="148" spans="1:5">
      <c r="B148" s="15"/>
      <c r="C148" s="25"/>
      <c r="D148" s="25"/>
      <c r="E148" s="25"/>
    </row>
    <row r="149" spans="1:5">
      <c r="B149" s="15"/>
    </row>
    <row r="150" spans="1:5">
      <c r="A150" s="4" t="s">
        <v>37</v>
      </c>
      <c r="B150" s="15" t="str">
        <f>'0.1.Contribuciones BAP'!B8</f>
        <v xml:space="preserve"> BCP Individual</v>
      </c>
      <c r="C150" s="8">
        <f>'0.1.Contribuciones BAP'!C8</f>
        <v>1310903.4299244001</v>
      </c>
      <c r="D150" s="8">
        <f>'0.1.Contribuciones BAP'!D8</f>
        <v>1614655.6996283999</v>
      </c>
      <c r="E150" s="8">
        <f>'0.1.Contribuciones BAP'!E8</f>
        <v>1447672.0970088001</v>
      </c>
    </row>
    <row r="151" spans="1:5">
      <c r="B151" s="30" t="s">
        <v>38</v>
      </c>
      <c r="C151" s="8">
        <f>'12.7.4. BCP Individual'!M41</f>
        <v>1402338</v>
      </c>
      <c r="D151" s="8">
        <f>'12.7.4. BCP Individual'!N41</f>
        <v>1749886</v>
      </c>
      <c r="E151" s="8">
        <f>'12.7.4. BCP Individual'!O41</f>
        <v>1597546</v>
      </c>
    </row>
    <row r="152" spans="1:5">
      <c r="B152" s="15"/>
      <c r="C152" s="33">
        <f t="shared" ref="C152:E152" si="48">IF(C150-C151=0,"Check",C150-C151)</f>
        <v>-91434.570075599942</v>
      </c>
      <c r="D152" s="33">
        <f t="shared" si="48"/>
        <v>-135230.30037160008</v>
      </c>
      <c r="E152" s="33">
        <f t="shared" si="48"/>
        <v>-149873.90299119987</v>
      </c>
    </row>
    <row r="153" spans="1:5">
      <c r="B153" s="15"/>
      <c r="C153" s="33"/>
      <c r="D153" s="33"/>
      <c r="E153" s="33"/>
    </row>
    <row r="154" spans="1:5">
      <c r="A154" s="4" t="s">
        <v>37</v>
      </c>
      <c r="B154" s="15" t="str">
        <f>'0.1.Contribuciones BAP'!B9</f>
        <v xml:space="preserve"> BCP Bolivia</v>
      </c>
      <c r="C154" s="8">
        <f>'0.1.Contribuciones BAP'!C9</f>
        <v>16615</v>
      </c>
      <c r="D154" s="8">
        <f>'0.1.Contribuciones BAP'!D9</f>
        <v>14230</v>
      </c>
      <c r="E154" s="8">
        <f>'0.1.Contribuciones BAP'!E9</f>
        <v>22660</v>
      </c>
    </row>
    <row r="155" spans="1:5">
      <c r="B155" s="15" t="str">
        <f>'12.7.5. BCP Bolivia'!B40</f>
        <v>Utilidad neta</v>
      </c>
      <c r="C155" s="8">
        <f>'12.7.5. BCP Bolivia'!C40</f>
        <v>16615</v>
      </c>
      <c r="D155" s="8">
        <f>'12.7.5. BCP Bolivia'!D40</f>
        <v>14230</v>
      </c>
      <c r="E155" s="8">
        <f>'12.7.5. BCP Bolivia'!E40</f>
        <v>22660</v>
      </c>
    </row>
    <row r="156" spans="1:5">
      <c r="B156" s="15"/>
      <c r="C156" s="13" t="str">
        <f t="shared" ref="C156:E156" si="49">IF(C154-C155=0,"Check",C154-C155)</f>
        <v>Check</v>
      </c>
      <c r="D156" s="31" t="str">
        <f t="shared" si="49"/>
        <v>Check</v>
      </c>
      <c r="E156" s="13" t="str">
        <f t="shared" si="49"/>
        <v>Check</v>
      </c>
    </row>
    <row r="157" spans="1:5">
      <c r="B157" s="15"/>
      <c r="C157" s="13"/>
      <c r="D157" s="31"/>
      <c r="E157" s="13"/>
    </row>
    <row r="158" spans="1:5">
      <c r="A158" s="4" t="s">
        <v>37</v>
      </c>
      <c r="B158" s="15" t="str">
        <f>'0.1.Contribuciones BAP'!B11</f>
        <v xml:space="preserve"> Mibanco (1)</v>
      </c>
      <c r="C158" s="8">
        <f>'0.1.Contribuciones BAP'!C11</f>
        <v>62404.354470295497</v>
      </c>
      <c r="D158" s="8">
        <f>'0.1.Contribuciones BAP'!D11</f>
        <v>100259.76507994584</v>
      </c>
      <c r="E158" s="8">
        <f>'0.1.Contribuciones BAP'!E11</f>
        <v>119165.26276480587</v>
      </c>
    </row>
    <row r="159" spans="1:5">
      <c r="B159" s="15" t="str">
        <f>'12.7.6. Mibanco'!B41</f>
        <v>Utilidad neta</v>
      </c>
      <c r="C159" s="8">
        <f>'12.7.6. Mibanco'!C41</f>
        <v>63824</v>
      </c>
      <c r="D159" s="8">
        <f>'12.7.6. Mibanco'!D41</f>
        <v>102542</v>
      </c>
      <c r="E159" s="8">
        <f>'12.7.6. Mibanco'!E41</f>
        <v>121877</v>
      </c>
    </row>
    <row r="160" spans="1:5">
      <c r="B160" s="15"/>
    </row>
    <row r="161" spans="1:7">
      <c r="A161" s="4" t="s">
        <v>37</v>
      </c>
      <c r="B161" s="15" t="str">
        <f>'0.1.Contribuciones BAP'!B12</f>
        <v xml:space="preserve"> Mibanco Colombia</v>
      </c>
      <c r="C161" s="8">
        <f>'0.1.Contribuciones BAP'!C12</f>
        <v>3359</v>
      </c>
      <c r="D161" s="8">
        <f>'0.1.Contribuciones BAP'!D12</f>
        <v>12249</v>
      </c>
      <c r="E161" s="8">
        <f>'0.1.Contribuciones BAP'!E12</f>
        <v>14067</v>
      </c>
    </row>
    <row r="162" spans="1:7">
      <c r="B162" s="15"/>
      <c r="C162" s="8"/>
      <c r="D162" s="8"/>
      <c r="E162" s="8"/>
    </row>
    <row r="163" spans="1:7">
      <c r="B163" s="15"/>
    </row>
    <row r="164" spans="1:7">
      <c r="A164" s="4" t="s">
        <v>37</v>
      </c>
      <c r="B164" s="15" t="str">
        <f>'0.1.Contribuciones BAP'!B14</f>
        <v xml:space="preserve"> Grupo Pacífico (2)</v>
      </c>
      <c r="C164" s="8">
        <f>'0.1.Contribuciones BAP'!C14</f>
        <v>187149</v>
      </c>
      <c r="D164" s="8">
        <f>'0.1.Contribuciones BAP'!D14</f>
        <v>220239</v>
      </c>
      <c r="E164" s="8">
        <f>'0.1.Contribuciones BAP'!E14</f>
        <v>229237</v>
      </c>
    </row>
    <row r="165" spans="1:7">
      <c r="B165" s="15" t="e">
        <f>'12.7.7 Grupo Pacífico'!#REF!</f>
        <v>#REF!</v>
      </c>
      <c r="C165" s="8" t="e">
        <f>'12.7.7 Grupo Pacífico'!#REF!</f>
        <v>#REF!</v>
      </c>
      <c r="D165" s="8" t="e">
        <f>'12.7.7 Grupo Pacífico'!#REF!</f>
        <v>#REF!</v>
      </c>
      <c r="E165" s="8" t="e">
        <f>'12.7.7 Grupo Pacífico'!#REF!</f>
        <v>#REF!</v>
      </c>
    </row>
    <row r="166" spans="1:7">
      <c r="B166" s="15"/>
      <c r="C166" s="8"/>
    </row>
    <row r="167" spans="1:7">
      <c r="A167" s="4" t="s">
        <v>37</v>
      </c>
      <c r="B167" s="15" t="str">
        <f>'0.1.Contribuciones BAP'!B15</f>
        <v xml:space="preserve"> Prima AFP</v>
      </c>
      <c r="C167" s="8">
        <f>'0.1.Contribuciones BAP'!C15</f>
        <v>34687</v>
      </c>
      <c r="D167" s="8">
        <f>'0.1.Contribuciones BAP'!D15</f>
        <v>41158</v>
      </c>
      <c r="E167" s="8">
        <f>'0.1.Contribuciones BAP'!E15</f>
        <v>46589</v>
      </c>
      <c r="F167" s="8"/>
      <c r="G167" s="8"/>
    </row>
    <row r="168" spans="1:7">
      <c r="B168" s="15"/>
      <c r="C168" s="8"/>
      <c r="D168" s="8"/>
      <c r="E168" s="8"/>
    </row>
    <row r="169" spans="1:7">
      <c r="B169" s="15"/>
    </row>
    <row r="170" spans="1:7">
      <c r="A170" s="4" t="s">
        <v>37</v>
      </c>
      <c r="B170" s="15" t="str">
        <f>'0.1.Contribuciones BAP'!B17</f>
        <v xml:space="preserve"> Credicorp Capital</v>
      </c>
      <c r="C170" s="8">
        <f>'0.1.Contribuciones BAP'!C17</f>
        <v>22564</v>
      </c>
      <c r="D170" s="8">
        <f>'0.1.Contribuciones BAP'!D17</f>
        <v>20995</v>
      </c>
      <c r="E170" s="8">
        <f>'0.1.Contribuciones BAP'!E17</f>
        <v>31844</v>
      </c>
    </row>
    <row r="171" spans="1:7">
      <c r="B171" s="15"/>
      <c r="C171" s="8"/>
      <c r="D171" s="8"/>
      <c r="E171" s="8"/>
    </row>
    <row r="172" spans="1:7">
      <c r="B172" s="15"/>
    </row>
    <row r="173" spans="1:7">
      <c r="A173" s="4" t="s">
        <v>37</v>
      </c>
      <c r="B173" s="15" t="str">
        <f>'0.1.Contribuciones BAP'!B18</f>
        <v xml:space="preserve"> Atlantic Security Bank</v>
      </c>
      <c r="C173" s="8">
        <f>'0.1.Contribuciones BAP'!C18</f>
        <v>29944</v>
      </c>
      <c r="D173" s="8">
        <f>'0.1.Contribuciones BAP'!D18</f>
        <v>29544</v>
      </c>
      <c r="E173" s="8">
        <f>'0.1.Contribuciones BAP'!E18</f>
        <v>29498</v>
      </c>
    </row>
    <row r="174" spans="1:7">
      <c r="B174" s="15"/>
      <c r="C174" s="8"/>
      <c r="D174" s="8"/>
      <c r="E174" s="8"/>
    </row>
    <row r="175" spans="1:7">
      <c r="B175" s="15"/>
    </row>
    <row r="176" spans="1:7">
      <c r="A176" s="4" t="s">
        <v>37</v>
      </c>
      <c r="B176" s="15" t="str">
        <f>'0.1.Contribuciones BAP'!B20</f>
        <v>Utilidad neta atribuible a Credicorp</v>
      </c>
      <c r="C176" s="8">
        <f>'0.1.Contribuciones BAP'!C20</f>
        <v>1523788</v>
      </c>
      <c r="D176" s="8">
        <f>'0.1.Contribuciones BAP'!D20</f>
        <v>1822015</v>
      </c>
      <c r="E176" s="8">
        <f>'0.1.Contribuciones BAP'!E20</f>
        <v>1738655</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H46"/>
  <sheetViews>
    <sheetView showGridLines="0" zoomScale="75" zoomScaleNormal="75" workbookViewId="0">
      <selection activeCell="B40" sqref="B40"/>
    </sheetView>
  </sheetViews>
  <sheetFormatPr baseColWidth="10" defaultColWidth="11.453125" defaultRowHeight="14.5"/>
  <cols>
    <col min="2" max="2" width="50.54296875" customWidth="1"/>
    <col min="3" max="5" width="13.81640625" customWidth="1"/>
  </cols>
  <sheetData>
    <row r="1" spans="1:8">
      <c r="A1" s="132" t="s">
        <v>39</v>
      </c>
    </row>
    <row r="2" spans="1:8">
      <c r="A2" s="132"/>
      <c r="B2" s="46"/>
      <c r="C2" s="46"/>
      <c r="D2" s="46"/>
      <c r="E2" s="46"/>
      <c r="F2" s="46"/>
      <c r="G2" s="46"/>
      <c r="H2" s="46"/>
    </row>
    <row r="3" spans="1:8">
      <c r="A3" s="132"/>
      <c r="B3" s="2206" t="s">
        <v>296</v>
      </c>
      <c r="C3" s="2206"/>
      <c r="D3" s="2206"/>
      <c r="E3" s="2206"/>
      <c r="F3" s="2206"/>
      <c r="G3" s="2206"/>
      <c r="H3" s="46"/>
    </row>
    <row r="4" spans="1:8" ht="15" thickBot="1">
      <c r="B4" s="46"/>
      <c r="C4" s="46"/>
      <c r="D4" s="46"/>
      <c r="E4" s="46"/>
      <c r="F4" s="46"/>
      <c r="G4" s="46"/>
      <c r="H4" s="46"/>
    </row>
    <row r="5" spans="1:8" s="48" customFormat="1">
      <c r="B5" s="681" t="s">
        <v>297</v>
      </c>
      <c r="C5" s="2114" t="s">
        <v>124</v>
      </c>
      <c r="D5" s="2115"/>
      <c r="E5" s="2116"/>
      <c r="F5" s="2209" t="s">
        <v>44</v>
      </c>
      <c r="G5" s="2210"/>
      <c r="H5" s="58"/>
    </row>
    <row r="6" spans="1:8" s="48" customFormat="1" ht="15" thickBot="1">
      <c r="B6" s="379" t="s">
        <v>298</v>
      </c>
      <c r="C6" s="682" t="s">
        <v>819</v>
      </c>
      <c r="D6" s="1083" t="s">
        <v>727</v>
      </c>
      <c r="E6" s="683" t="s">
        <v>820</v>
      </c>
      <c r="F6" s="880" t="s">
        <v>46</v>
      </c>
      <c r="G6" s="598" t="s">
        <v>47</v>
      </c>
      <c r="H6" s="58"/>
    </row>
    <row r="7" spans="1:8" s="48" customFormat="1">
      <c r="B7" s="1381" t="s">
        <v>299</v>
      </c>
      <c r="C7" s="1382">
        <v>1318992.88008</v>
      </c>
      <c r="D7" s="1383">
        <v>1318992.88008</v>
      </c>
      <c r="E7" s="1384">
        <v>1318992.88008</v>
      </c>
      <c r="F7" s="1385" t="s">
        <v>236</v>
      </c>
      <c r="G7" s="1386" t="s">
        <v>236</v>
      </c>
      <c r="H7" s="58"/>
    </row>
    <row r="8" spans="1:8">
      <c r="B8" s="1073" t="s">
        <v>300</v>
      </c>
      <c r="C8" s="1387">
        <v>-208901</v>
      </c>
      <c r="D8" s="1388">
        <v>-209845</v>
      </c>
      <c r="E8" s="1389">
        <v>-209845</v>
      </c>
      <c r="F8" s="1390">
        <v>0</v>
      </c>
      <c r="G8" s="1386">
        <v>4.5188869368744111E-3</v>
      </c>
      <c r="H8" s="46"/>
    </row>
    <row r="9" spans="1:8">
      <c r="B9" s="1073" t="s">
        <v>301</v>
      </c>
      <c r="C9" s="1387">
        <v>179026.99999999965</v>
      </c>
      <c r="D9" s="1388">
        <v>133388.00000000061</v>
      </c>
      <c r="E9" s="1389">
        <v>139527.00000000052</v>
      </c>
      <c r="F9" s="1390">
        <v>4.6023630311571306E-2</v>
      </c>
      <c r="G9" s="1386">
        <v>-0.22063711060342406</v>
      </c>
      <c r="H9" s="46"/>
    </row>
    <row r="10" spans="1:8">
      <c r="B10" s="1073" t="s">
        <v>302</v>
      </c>
      <c r="C10" s="1387">
        <v>27187346</v>
      </c>
      <c r="D10" s="1388">
        <v>29602851</v>
      </c>
      <c r="E10" s="1389">
        <v>29628427</v>
      </c>
      <c r="F10" s="1390">
        <v>8.6397083848455125E-4</v>
      </c>
      <c r="G10" s="1386">
        <v>8.9787395945157611E-2</v>
      </c>
      <c r="H10" s="46"/>
    </row>
    <row r="11" spans="1:8">
      <c r="B11" s="1073" t="s">
        <v>303</v>
      </c>
      <c r="C11" s="1387">
        <v>479027</v>
      </c>
      <c r="D11" s="1388">
        <v>474990</v>
      </c>
      <c r="E11" s="1389">
        <v>475729</v>
      </c>
      <c r="F11" s="1390">
        <v>1.5558222278364564E-3</v>
      </c>
      <c r="G11" s="1386">
        <v>-6.8847893751291522E-3</v>
      </c>
      <c r="H11" s="46"/>
    </row>
    <row r="12" spans="1:8">
      <c r="B12" s="1073" t="s">
        <v>304</v>
      </c>
      <c r="C12" s="1387">
        <v>5432237.3738890737</v>
      </c>
      <c r="D12" s="1388">
        <v>5123469.4999144953</v>
      </c>
      <c r="E12" s="1389">
        <v>6737239.1746066678</v>
      </c>
      <c r="F12" s="1390">
        <v>0.3149759503241123</v>
      </c>
      <c r="G12" s="1386">
        <v>0.240232837944508</v>
      </c>
      <c r="H12" s="46"/>
    </row>
    <row r="13" spans="1:8">
      <c r="B13" s="1073" t="s">
        <v>305</v>
      </c>
      <c r="C13" s="1387">
        <v>-227246.99963649371</v>
      </c>
      <c r="D13" s="1388">
        <v>-246715.56920231774</v>
      </c>
      <c r="E13" s="1389">
        <v>392256.20208489068</v>
      </c>
      <c r="F13" s="1390">
        <v>-2.5899126405079977</v>
      </c>
      <c r="G13" s="1386">
        <v>-2.7261226890227248</v>
      </c>
      <c r="H13" s="46"/>
    </row>
    <row r="14" spans="1:8">
      <c r="B14" s="1073" t="s">
        <v>306</v>
      </c>
      <c r="C14" s="1387">
        <v>-734431</v>
      </c>
      <c r="D14" s="1388">
        <v>-1692823</v>
      </c>
      <c r="E14" s="1389">
        <v>-1290496</v>
      </c>
      <c r="F14" s="1390">
        <v>-0.23766631242604808</v>
      </c>
      <c r="G14" s="1386">
        <v>0.75713715788140745</v>
      </c>
      <c r="H14" s="46"/>
    </row>
    <row r="15" spans="1:8">
      <c r="B15" s="1073" t="s">
        <v>307</v>
      </c>
      <c r="C15" s="1387">
        <v>-2050645.9325993503</v>
      </c>
      <c r="D15" s="1388">
        <v>-2655439.8671243675</v>
      </c>
      <c r="E15" s="1389">
        <v>-3345228.1139675584</v>
      </c>
      <c r="F15" s="1390">
        <v>0.25976421284590301</v>
      </c>
      <c r="G15" s="1386">
        <v>0.6313045859297739</v>
      </c>
      <c r="H15" s="46"/>
    </row>
    <row r="16" spans="1:8">
      <c r="B16" s="1073" t="s">
        <v>308</v>
      </c>
      <c r="C16" s="1387">
        <v>-678924.12758762727</v>
      </c>
      <c r="D16" s="1388">
        <v>-73487.606727808568</v>
      </c>
      <c r="E16" s="1389">
        <v>-81608.961519013887</v>
      </c>
      <c r="F16" s="1390">
        <v>0.1105132573072638</v>
      </c>
      <c r="G16" s="1386">
        <v>-0.87979663970849109</v>
      </c>
      <c r="H16" s="46"/>
    </row>
    <row r="17" spans="2:8" hidden="1">
      <c r="B17" s="1073" t="s">
        <v>309</v>
      </c>
      <c r="C17" s="1387">
        <v>0</v>
      </c>
      <c r="D17" s="1388">
        <v>0</v>
      </c>
      <c r="E17" s="1389">
        <v>0</v>
      </c>
      <c r="F17" s="1390" t="s">
        <v>236</v>
      </c>
      <c r="G17" s="1386" t="s">
        <v>236</v>
      </c>
      <c r="H17" s="46"/>
    </row>
    <row r="18" spans="2:8">
      <c r="B18" s="1073" t="s">
        <v>310</v>
      </c>
      <c r="C18" s="1387">
        <v>7939610.0097900871</v>
      </c>
      <c r="D18" s="1388">
        <v>7240644.6495128088</v>
      </c>
      <c r="E18" s="1389">
        <v>7246406.0955938157</v>
      </c>
      <c r="F18" s="1390">
        <v>7.9570899552350305E-4</v>
      </c>
      <c r="G18" s="1386">
        <v>-8.7309567263568755E-2</v>
      </c>
      <c r="H18" s="46"/>
    </row>
    <row r="19" spans="2:8">
      <c r="B19" s="1073" t="s">
        <v>311</v>
      </c>
      <c r="C19" s="1387">
        <v>1967573.6544110402</v>
      </c>
      <c r="D19" s="1388">
        <v>1972667.4098936915</v>
      </c>
      <c r="E19" s="1389">
        <v>2036080.378696929</v>
      </c>
      <c r="F19" s="1390">
        <v>3.2145798366818967E-2</v>
      </c>
      <c r="G19" s="1386">
        <v>3.4817870290296815E-2</v>
      </c>
      <c r="H19" s="46"/>
    </row>
    <row r="20" spans="2:8" ht="15" thickBot="1">
      <c r="B20" s="1391" t="s">
        <v>312</v>
      </c>
      <c r="C20" s="1392">
        <v>-1525607.5557685138</v>
      </c>
      <c r="D20" s="1393">
        <v>-1289380.2698276942</v>
      </c>
      <c r="E20" s="1394">
        <v>-1438738.5828231755</v>
      </c>
      <c r="F20" s="1390">
        <v>0.115837287486523</v>
      </c>
      <c r="G20" s="1386">
        <v>-5.69405759802879E-2</v>
      </c>
      <c r="H20" s="46"/>
    </row>
    <row r="21" spans="2:8" ht="15" thickBot="1">
      <c r="B21" s="1395" t="s">
        <v>313</v>
      </c>
      <c r="C21" s="1396">
        <v>39078056.302578218</v>
      </c>
      <c r="D21" s="1397">
        <v>39699311.126518808</v>
      </c>
      <c r="E21" s="1398">
        <v>41608741.072752558</v>
      </c>
      <c r="F21" s="1399">
        <v>4.8097306780677807E-2</v>
      </c>
      <c r="G21" s="1400">
        <v>6.4759740110394759E-2</v>
      </c>
      <c r="H21" s="46"/>
    </row>
    <row r="22" spans="2:8" ht="15" thickBot="1">
      <c r="B22" s="1395" t="s">
        <v>314</v>
      </c>
      <c r="C22" s="1396">
        <v>30696480.194145601</v>
      </c>
      <c r="D22" s="1397">
        <v>31775379.336940002</v>
      </c>
      <c r="E22" s="1398">
        <v>33764993.181284986</v>
      </c>
      <c r="F22" s="1399">
        <v>6.2614951760213478E-2</v>
      </c>
      <c r="G22" s="1400">
        <v>9.9963024025295555E-2</v>
      </c>
      <c r="H22" s="46"/>
    </row>
    <row r="23" spans="2:8" ht="15" thickBot="1">
      <c r="B23" s="1395" t="s">
        <v>315</v>
      </c>
      <c r="C23" s="1396">
        <v>30696480.194145601</v>
      </c>
      <c r="D23" s="1397">
        <v>31775379.336940002</v>
      </c>
      <c r="E23" s="1398">
        <v>33764993.181284986</v>
      </c>
      <c r="F23" s="1399">
        <v>6.2614951760213478E-2</v>
      </c>
      <c r="G23" s="1400">
        <v>9.9963024025295555E-2</v>
      </c>
      <c r="H23" s="46"/>
    </row>
    <row r="24" spans="2:8" ht="15" thickBot="1">
      <c r="B24" s="1401" t="s">
        <v>316</v>
      </c>
      <c r="C24" s="1402">
        <v>27276453.643472824</v>
      </c>
      <c r="D24" s="1403">
        <v>29484939.751083668</v>
      </c>
      <c r="E24" s="1404">
        <v>30993861.872884184</v>
      </c>
      <c r="F24" s="1399">
        <v>5.1176028662058171E-2</v>
      </c>
      <c r="G24" s="1400">
        <v>0.13628634711832954</v>
      </c>
      <c r="H24" s="46"/>
    </row>
    <row r="25" spans="2:8" ht="15" thickBot="1">
      <c r="B25" s="1401" t="s">
        <v>317</v>
      </c>
      <c r="C25" s="1402">
        <v>13968157.698344816</v>
      </c>
      <c r="D25" s="1403">
        <v>15535243.762113325</v>
      </c>
      <c r="E25" s="1404">
        <v>16281633.829086147</v>
      </c>
      <c r="F25" s="1399">
        <v>4.8044953680938418E-2</v>
      </c>
      <c r="G25" s="1400">
        <v>0.16562500085573006</v>
      </c>
      <c r="H25" s="46"/>
    </row>
    <row r="26" spans="2:8" ht="15" thickBot="1">
      <c r="B26" s="1401" t="s">
        <v>318</v>
      </c>
      <c r="C26" s="1402">
        <v>17131012.851205926</v>
      </c>
      <c r="D26" s="1403">
        <v>18788044.388601169</v>
      </c>
      <c r="E26" s="1404">
        <v>19727354.526171625</v>
      </c>
      <c r="F26" s="1399">
        <v>4.999509891196241E-2</v>
      </c>
      <c r="G26" s="1400">
        <v>0.15155797835870111</v>
      </c>
      <c r="H26" s="46"/>
    </row>
    <row r="27" spans="2:8" ht="15" thickBot="1">
      <c r="B27" s="1395" t="s">
        <v>319</v>
      </c>
      <c r="C27" s="1405">
        <v>1.4326663140803675</v>
      </c>
      <c r="D27" s="1406">
        <v>1.3464267338399336</v>
      </c>
      <c r="E27" s="1407">
        <v>1.3424832711523145</v>
      </c>
      <c r="F27" s="1408" t="str">
        <f>+CONCATENATE((ROUND(E27-D27,4))/1%*100," pbs")</f>
        <v>-39 pbs</v>
      </c>
      <c r="G27" s="1409" t="str">
        <f>+CONCATENATE((ROUND(E27-C27,4))/1%*100," pbs")</f>
        <v>-902 pbs</v>
      </c>
      <c r="H27" s="1705"/>
    </row>
    <row r="28" spans="2:8" ht="15" thickBot="1">
      <c r="B28" s="1395" t="s">
        <v>320</v>
      </c>
      <c r="C28" s="1405">
        <v>2.1976040689877836</v>
      </c>
      <c r="D28" s="1406">
        <v>2.0453737207801277</v>
      </c>
      <c r="E28" s="1407">
        <v>2.0738086567802481</v>
      </c>
      <c r="F28" s="1408" t="str">
        <f t="shared" ref="F28:F29" si="0">+CONCATENATE((ROUND(E28-D28,4))/1%*100," pbs")</f>
        <v>284 pbs</v>
      </c>
      <c r="G28" s="1409" t="str">
        <f t="shared" ref="G28:G29" si="1">+CONCATENATE((ROUND(E28-C28,4))/1%*100," pbs")</f>
        <v>-1238 pbs</v>
      </c>
      <c r="H28" s="46"/>
    </row>
    <row r="29" spans="2:8" ht="15" thickBot="1">
      <c r="B29" s="1395" t="s">
        <v>321</v>
      </c>
      <c r="C29" s="1405">
        <v>1.7918660420586132</v>
      </c>
      <c r="D29" s="1406">
        <v>1.6912552833981134</v>
      </c>
      <c r="E29" s="1407">
        <v>1.7115824190461064</v>
      </c>
      <c r="F29" s="1410" t="str">
        <f t="shared" si="0"/>
        <v>203 pbs</v>
      </c>
      <c r="G29" s="1411" t="str">
        <f t="shared" si="1"/>
        <v>-803 pbs</v>
      </c>
      <c r="H29" s="46"/>
    </row>
    <row r="30" spans="2:8">
      <c r="B30" s="76"/>
      <c r="C30" s="76"/>
      <c r="D30" s="76"/>
      <c r="E30" s="76"/>
      <c r="F30" s="76"/>
      <c r="G30" s="76"/>
    </row>
    <row r="31" spans="2:8">
      <c r="B31" s="1206" t="s">
        <v>322</v>
      </c>
      <c r="C31" s="1206"/>
      <c r="D31" s="382"/>
      <c r="E31" s="382"/>
      <c r="F31" s="382"/>
      <c r="G31" s="382"/>
    </row>
    <row r="32" spans="2:8">
      <c r="B32" s="1206" t="s">
        <v>323</v>
      </c>
      <c r="C32" s="1206"/>
      <c r="D32" s="382"/>
      <c r="E32" s="382"/>
      <c r="F32" s="382"/>
      <c r="G32" s="382"/>
    </row>
    <row r="33" spans="2:7">
      <c r="B33" s="1206" t="s">
        <v>324</v>
      </c>
      <c r="C33" s="1206"/>
      <c r="D33" s="382"/>
      <c r="E33" s="382"/>
      <c r="F33" s="382"/>
      <c r="G33" s="382"/>
    </row>
    <row r="34" spans="2:7" ht="14.25" customHeight="1">
      <c r="B34" s="1206" t="s">
        <v>325</v>
      </c>
      <c r="C34" s="1206"/>
      <c r="D34" s="382"/>
      <c r="E34" s="382"/>
      <c r="F34" s="382"/>
      <c r="G34" s="382"/>
    </row>
    <row r="35" spans="2:7">
      <c r="B35" s="2208" t="s">
        <v>326</v>
      </c>
      <c r="C35" s="2208"/>
      <c r="D35" s="2208"/>
      <c r="E35" s="2208"/>
      <c r="F35" s="2208"/>
      <c r="G35" s="2208"/>
    </row>
    <row r="36" spans="2:7" ht="14.25" customHeight="1">
      <c r="B36" s="1206" t="s">
        <v>327</v>
      </c>
      <c r="C36" s="1206"/>
      <c r="D36" s="382"/>
      <c r="E36" s="382"/>
      <c r="F36" s="382"/>
      <c r="G36" s="382"/>
    </row>
    <row r="37" spans="2:7">
      <c r="B37" s="2125"/>
      <c r="C37" s="2125"/>
      <c r="D37" s="2125"/>
      <c r="E37" s="2125"/>
      <c r="F37" s="2125"/>
      <c r="G37" s="2125"/>
    </row>
    <row r="38" spans="2:7" ht="18.75" customHeight="1">
      <c r="B38" s="2207"/>
      <c r="C38" s="2207"/>
      <c r="D38" s="2207"/>
      <c r="E38" s="2207"/>
      <c r="F38" s="2207"/>
      <c r="G38" s="2207"/>
    </row>
    <row r="39" spans="2:7">
      <c r="B39" s="2207"/>
      <c r="C39" s="2207"/>
      <c r="D39" s="2207"/>
      <c r="E39" s="2207"/>
      <c r="F39" s="2207"/>
      <c r="G39" s="2207"/>
    </row>
    <row r="40" spans="2:7">
      <c r="B40" s="115"/>
      <c r="C40" s="115"/>
      <c r="D40" s="115"/>
      <c r="E40" s="115"/>
      <c r="F40" s="115"/>
      <c r="G40" s="115"/>
    </row>
    <row r="41" spans="2:7">
      <c r="B41" s="115"/>
      <c r="C41" s="115"/>
      <c r="D41" s="115"/>
      <c r="E41" s="115"/>
      <c r="F41" s="115"/>
      <c r="G41" s="115"/>
    </row>
    <row r="42" spans="2:7">
      <c r="B42" s="115"/>
      <c r="C42" s="115"/>
      <c r="D42" s="115"/>
      <c r="E42" s="115"/>
      <c r="F42" s="115"/>
      <c r="G42" s="115"/>
    </row>
    <row r="43" spans="2:7">
      <c r="B43" s="115"/>
      <c r="C43" s="115"/>
      <c r="D43" s="115"/>
      <c r="E43" s="115"/>
      <c r="F43" s="115"/>
      <c r="G43" s="115"/>
    </row>
    <row r="44" spans="2:7">
      <c r="B44" s="115"/>
      <c r="C44" s="46"/>
      <c r="D44" s="46"/>
      <c r="E44" s="46"/>
      <c r="F44" s="46"/>
      <c r="G44" s="43"/>
    </row>
    <row r="45" spans="2:7">
      <c r="B45" s="115"/>
      <c r="C45" s="46"/>
      <c r="D45" s="46"/>
      <c r="E45" s="46"/>
      <c r="F45" s="46"/>
      <c r="G45" s="43"/>
    </row>
    <row r="46" spans="2:7">
      <c r="B46" s="46"/>
      <c r="C46" s="46"/>
      <c r="D46" s="46"/>
      <c r="E46" s="46"/>
      <c r="F46" s="46"/>
      <c r="G46" s="46"/>
    </row>
  </sheetData>
  <mergeCells count="6">
    <mergeCell ref="B3:G3"/>
    <mergeCell ref="B37:G37"/>
    <mergeCell ref="B38:G39"/>
    <mergeCell ref="B35:G35"/>
    <mergeCell ref="F5:G5"/>
    <mergeCell ref="C5:E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topLeftCell="A44" zoomScale="65" zoomScaleNormal="74" workbookViewId="0">
      <selection activeCell="H16" sqref="H16"/>
    </sheetView>
  </sheetViews>
  <sheetFormatPr baseColWidth="10" defaultColWidth="11.453125" defaultRowHeight="14.5"/>
  <cols>
    <col min="2" max="2" width="51.81640625" customWidth="1"/>
    <col min="3" max="5" width="14.81640625" customWidth="1"/>
    <col min="6" max="7" width="11.54296875" customWidth="1"/>
  </cols>
  <sheetData>
    <row r="1" spans="1:9">
      <c r="A1" s="132" t="s">
        <v>39</v>
      </c>
    </row>
    <row r="2" spans="1:9" ht="14.75" customHeight="1">
      <c r="B2" s="2211" t="s">
        <v>328</v>
      </c>
      <c r="C2" s="2211"/>
      <c r="D2" s="2211"/>
      <c r="E2" s="2211"/>
      <c r="F2" s="46"/>
      <c r="G2" s="46"/>
      <c r="H2" s="46"/>
    </row>
    <row r="3" spans="1:9">
      <c r="B3" s="46"/>
      <c r="C3" s="46"/>
      <c r="D3" s="46"/>
      <c r="E3" s="46"/>
      <c r="F3" s="46"/>
      <c r="G3" s="46"/>
      <c r="H3" s="46"/>
    </row>
    <row r="4" spans="1:9" s="48" customFormat="1" ht="15" customHeight="1" thickBot="1">
      <c r="B4" s="58"/>
      <c r="C4" s="58"/>
      <c r="D4" s="58"/>
      <c r="E4" s="58"/>
      <c r="F4" s="58"/>
      <c r="G4" s="58"/>
      <c r="H4" s="58"/>
      <c r="I4" s="58"/>
    </row>
    <row r="5" spans="1:9" s="48" customFormat="1" ht="16.5" customHeight="1">
      <c r="B5" s="686" t="s">
        <v>329</v>
      </c>
      <c r="C5" s="2114" t="s">
        <v>124</v>
      </c>
      <c r="D5" s="2214"/>
      <c r="E5" s="2215"/>
      <c r="F5" s="2216" t="s">
        <v>44</v>
      </c>
      <c r="G5" s="2217"/>
      <c r="H5" s="58"/>
      <c r="I5" s="58"/>
    </row>
    <row r="6" spans="1:9" s="48" customFormat="1" ht="16.399999999999999" customHeight="1" thickBot="1">
      <c r="B6" s="876" t="s">
        <v>330</v>
      </c>
      <c r="C6" s="877" t="s">
        <v>819</v>
      </c>
      <c r="D6" s="878" t="s">
        <v>727</v>
      </c>
      <c r="E6" s="879" t="s">
        <v>820</v>
      </c>
      <c r="F6" s="880" t="s">
        <v>46</v>
      </c>
      <c r="G6" s="598" t="s">
        <v>47</v>
      </c>
      <c r="H6" s="58"/>
      <c r="I6" s="58"/>
    </row>
    <row r="7" spans="1:9" ht="17" customHeight="1">
      <c r="B7" s="684" t="s">
        <v>331</v>
      </c>
      <c r="C7" s="541">
        <v>12973174.634000001</v>
      </c>
      <c r="D7" s="854">
        <v>12973174.634020001</v>
      </c>
      <c r="E7" s="855">
        <v>12973174.634000001</v>
      </c>
      <c r="F7" s="856">
        <v>-1.5415446696920299E-12</v>
      </c>
      <c r="G7" s="857">
        <v>0</v>
      </c>
      <c r="H7" s="46"/>
      <c r="I7" s="46"/>
    </row>
    <row r="8" spans="1:9" ht="17" customHeight="1">
      <c r="B8" s="380" t="s">
        <v>332</v>
      </c>
      <c r="C8" s="541">
        <v>6591330.1808099998</v>
      </c>
      <c r="D8" s="854">
        <v>6125451.8901500003</v>
      </c>
      <c r="E8" s="855">
        <v>6125451.8901500003</v>
      </c>
      <c r="F8" s="858">
        <v>0</v>
      </c>
      <c r="G8" s="857">
        <v>-7.0680466291365263E-2</v>
      </c>
      <c r="H8" s="46"/>
      <c r="I8" s="46"/>
    </row>
    <row r="9" spans="1:9" ht="17" customHeight="1">
      <c r="B9" s="380" t="s">
        <v>333</v>
      </c>
      <c r="C9" s="541">
        <v>5426132.3533600001</v>
      </c>
      <c r="D9" s="854">
        <v>5129249.5846199999</v>
      </c>
      <c r="E9" s="855">
        <v>6730630.5352600003</v>
      </c>
      <c r="F9" s="858">
        <v>0.31220569875206006</v>
      </c>
      <c r="G9" s="857">
        <v>0.24041031381997557</v>
      </c>
      <c r="H9" s="46"/>
      <c r="I9" s="46"/>
    </row>
    <row r="10" spans="1:9" ht="17" customHeight="1">
      <c r="B10" s="380" t="s">
        <v>613</v>
      </c>
      <c r="C10" s="541">
        <v>1689306.92084</v>
      </c>
      <c r="D10" s="854">
        <v>1757305.03256</v>
      </c>
      <c r="E10" s="855">
        <v>1800867.7309600001</v>
      </c>
      <c r="F10" s="858">
        <v>2.4789491632274618E-2</v>
      </c>
      <c r="G10" s="857">
        <v>6.6039396834133068E-2</v>
      </c>
      <c r="H10" s="46"/>
      <c r="I10" s="46"/>
    </row>
    <row r="11" spans="1:9" ht="17" customHeight="1">
      <c r="B11" s="380" t="s">
        <v>310</v>
      </c>
      <c r="C11" s="541">
        <v>7232550</v>
      </c>
      <c r="D11" s="854">
        <v>6552700</v>
      </c>
      <c r="E11" s="855">
        <v>6419500</v>
      </c>
      <c r="F11" s="858">
        <v>-2.0327498588368131E-2</v>
      </c>
      <c r="G11" s="857">
        <v>-0.11241539982440496</v>
      </c>
      <c r="H11" s="46"/>
      <c r="I11" s="46"/>
    </row>
    <row r="12" spans="1:9" ht="17" customHeight="1">
      <c r="B12" s="380" t="s">
        <v>334</v>
      </c>
      <c r="C12" s="541">
        <v>-322210.36898999661</v>
      </c>
      <c r="D12" s="854">
        <v>-200968.69505999796</v>
      </c>
      <c r="E12" s="855">
        <v>-10363.477399997413</v>
      </c>
      <c r="F12" s="858">
        <v>-0.94843237949620229</v>
      </c>
      <c r="G12" s="857">
        <v>-0.96783630076064009</v>
      </c>
      <c r="H12" s="46"/>
      <c r="I12" s="46"/>
    </row>
    <row r="13" spans="1:9" ht="29.75" customHeight="1">
      <c r="B13" s="853" t="s">
        <v>335</v>
      </c>
      <c r="C13" s="541">
        <v>-2537005.4263400002</v>
      </c>
      <c r="D13" s="854">
        <v>-2380842.3003699998</v>
      </c>
      <c r="E13" s="855">
        <v>-2535671.5059599997</v>
      </c>
      <c r="F13" s="858">
        <v>6.5031272993569589E-2</v>
      </c>
      <c r="G13" s="857">
        <v>-5.2578538703595967E-4</v>
      </c>
      <c r="H13" s="46"/>
      <c r="I13" s="46"/>
    </row>
    <row r="14" spans="1:9" ht="17" customHeight="1">
      <c r="B14" s="380" t="s">
        <v>336</v>
      </c>
      <c r="C14" s="541">
        <v>-1330134.96401</v>
      </c>
      <c r="D14" s="854">
        <v>-1549091.3396400001</v>
      </c>
      <c r="E14" s="855">
        <v>-1624041.6774300002</v>
      </c>
      <c r="F14" s="858">
        <v>4.8383420571841862E-2</v>
      </c>
      <c r="G14" s="857">
        <v>0.22096006899476595</v>
      </c>
      <c r="H14" s="46"/>
      <c r="I14" s="46"/>
    </row>
    <row r="15" spans="1:9" ht="17" customHeight="1" thickBot="1">
      <c r="B15" s="380" t="s">
        <v>306</v>
      </c>
      <c r="C15" s="541">
        <v>-122083.18850999999</v>
      </c>
      <c r="D15" s="854">
        <v>-122083.18850999999</v>
      </c>
      <c r="E15" s="855">
        <v>-122083.18850999999</v>
      </c>
      <c r="F15" s="858">
        <v>0</v>
      </c>
      <c r="G15" s="857">
        <v>0</v>
      </c>
      <c r="H15" s="46"/>
      <c r="I15" s="46"/>
    </row>
    <row r="16" spans="1:9" ht="18.5" customHeight="1" thickBot="1">
      <c r="B16" s="177" t="s">
        <v>337</v>
      </c>
      <c r="C16" s="859">
        <v>29601060.141160004</v>
      </c>
      <c r="D16" s="860">
        <v>28284895.617770001</v>
      </c>
      <c r="E16" s="861">
        <v>29757464.941070005</v>
      </c>
      <c r="F16" s="862">
        <v>5.2062038453303039E-2</v>
      </c>
      <c r="G16" s="863">
        <v>5.2837567020960208E-3</v>
      </c>
      <c r="H16" s="46"/>
      <c r="I16" s="46"/>
    </row>
    <row r="17" spans="2:9" ht="18.5" customHeight="1" thickBot="1">
      <c r="B17" s="685" t="s">
        <v>614</v>
      </c>
      <c r="C17" s="864">
        <v>20679203.220320005</v>
      </c>
      <c r="D17" s="865">
        <v>19974890.585210003</v>
      </c>
      <c r="E17" s="866">
        <v>21537097.210110005</v>
      </c>
      <c r="F17" s="862">
        <v>7.8208519753129702E-2</v>
      </c>
      <c r="G17" s="863">
        <v>4.1485833890689161E-2</v>
      </c>
      <c r="H17" s="46"/>
      <c r="I17" s="46"/>
    </row>
    <row r="18" spans="2:9" ht="18.5" customHeight="1" thickBot="1">
      <c r="B18" s="685" t="s">
        <v>615</v>
      </c>
      <c r="C18" s="864">
        <v>20679203.220320005</v>
      </c>
      <c r="D18" s="865">
        <v>19974890.585210003</v>
      </c>
      <c r="E18" s="866">
        <v>21537097.210110005</v>
      </c>
      <c r="F18" s="862">
        <v>7.8208519753129702E-2</v>
      </c>
      <c r="G18" s="863">
        <v>4.1485833890689161E-2</v>
      </c>
      <c r="H18" s="46"/>
      <c r="I18" s="46"/>
    </row>
    <row r="19" spans="2:9" ht="18.5" customHeight="1" thickBot="1">
      <c r="B19" s="685" t="s">
        <v>616</v>
      </c>
      <c r="C19" s="867">
        <v>8921856.9208400007</v>
      </c>
      <c r="D19" s="868">
        <v>8310005.0325600002</v>
      </c>
      <c r="E19" s="869">
        <v>8220367.7309600003</v>
      </c>
      <c r="F19" s="862">
        <v>-1.0786672360460159E-2</v>
      </c>
      <c r="G19" s="863">
        <v>-7.8625917911935628E-2</v>
      </c>
      <c r="H19" s="46"/>
      <c r="I19" s="46"/>
    </row>
    <row r="20" spans="2:9" ht="15" thickBot="1">
      <c r="B20" s="178"/>
      <c r="C20" s="884"/>
      <c r="D20" s="884"/>
      <c r="E20" s="885"/>
      <c r="F20" s="46"/>
      <c r="G20" s="46"/>
      <c r="H20" s="46"/>
      <c r="I20" s="46"/>
    </row>
    <row r="21" spans="2:9" ht="15" customHeight="1">
      <c r="B21" s="686" t="s">
        <v>338</v>
      </c>
      <c r="C21" s="2114" t="s">
        <v>124</v>
      </c>
      <c r="D21" s="2214"/>
      <c r="E21" s="2215"/>
      <c r="F21" s="2216" t="s">
        <v>44</v>
      </c>
      <c r="G21" s="2217"/>
      <c r="H21" s="46"/>
      <c r="I21" s="46"/>
    </row>
    <row r="22" spans="2:9" ht="15" thickBot="1">
      <c r="B22" s="179" t="s">
        <v>330</v>
      </c>
      <c r="C22" s="881" t="str">
        <f>+C6</f>
        <v>Set 24</v>
      </c>
      <c r="D22" s="882" t="str">
        <f>+D6</f>
        <v>Jun 25</v>
      </c>
      <c r="E22" s="883" t="str">
        <f>+E6</f>
        <v>Set 25</v>
      </c>
      <c r="F22" s="880" t="s">
        <v>46</v>
      </c>
      <c r="G22" s="598" t="s">
        <v>47</v>
      </c>
      <c r="H22" s="46"/>
      <c r="I22" s="46"/>
    </row>
    <row r="23" spans="2:9" ht="16.5" customHeight="1">
      <c r="B23" s="380" t="s">
        <v>339</v>
      </c>
      <c r="C23" s="870">
        <v>4301156.370982633</v>
      </c>
      <c r="D23" s="871">
        <v>4400225.6930314647</v>
      </c>
      <c r="E23" s="872">
        <v>5329044.5908401953</v>
      </c>
      <c r="F23" s="856">
        <v>0.21108437671269442</v>
      </c>
      <c r="G23" s="857">
        <v>0.23897950485876729</v>
      </c>
      <c r="H23" s="46"/>
      <c r="I23" s="46"/>
    </row>
    <row r="24" spans="2:9" ht="16.5" customHeight="1">
      <c r="B24" s="853" t="s">
        <v>340</v>
      </c>
      <c r="C24" s="870">
        <v>133937441.63312</v>
      </c>
      <c r="D24" s="871">
        <v>139386096.27308998</v>
      </c>
      <c r="E24" s="872">
        <v>142895449.54168001</v>
      </c>
      <c r="F24" s="858">
        <v>2.5177211805361033E-2</v>
      </c>
      <c r="G24" s="857">
        <v>6.6882029396213794E-2</v>
      </c>
      <c r="H24" s="46" t="s">
        <v>341</v>
      </c>
      <c r="I24" s="46"/>
    </row>
    <row r="25" spans="2:9" ht="16.5" customHeight="1" thickBot="1">
      <c r="B25" s="380" t="s">
        <v>342</v>
      </c>
      <c r="C25" s="870">
        <v>17871736.547499999</v>
      </c>
      <c r="D25" s="871">
        <v>19384020.728240002</v>
      </c>
      <c r="E25" s="872">
        <v>19751032.431069996</v>
      </c>
      <c r="F25" s="858">
        <v>1.893372422447448E-2</v>
      </c>
      <c r="G25" s="857">
        <v>0.10515463220796439</v>
      </c>
      <c r="H25" s="46"/>
      <c r="I25" s="46"/>
    </row>
    <row r="26" spans="2:9" ht="16.5" customHeight="1" thickBot="1">
      <c r="B26" s="177" t="s">
        <v>139</v>
      </c>
      <c r="C26" s="864">
        <v>156110334.55160266</v>
      </c>
      <c r="D26" s="865">
        <v>163170342.69436145</v>
      </c>
      <c r="E26" s="866">
        <v>167975526.5635902</v>
      </c>
      <c r="F26" s="862">
        <v>2.9448880169538283E-2</v>
      </c>
      <c r="G26" s="863">
        <v>7.600516676918323E-2</v>
      </c>
      <c r="H26" s="46"/>
      <c r="I26" s="46"/>
    </row>
    <row r="27" spans="2:9" ht="15" thickBot="1">
      <c r="B27" s="178"/>
      <c r="C27" s="884"/>
      <c r="D27" s="884"/>
      <c r="E27" s="885"/>
      <c r="F27" s="46"/>
      <c r="G27" s="46"/>
      <c r="H27" s="46"/>
      <c r="I27" s="46"/>
    </row>
    <row r="28" spans="2:9" ht="15" customHeight="1">
      <c r="B28" s="686" t="s">
        <v>343</v>
      </c>
      <c r="C28" s="2114" t="s">
        <v>124</v>
      </c>
      <c r="D28" s="2214"/>
      <c r="E28" s="2215"/>
      <c r="F28" s="2216" t="str">
        <f>+F21</f>
        <v>Variación %</v>
      </c>
      <c r="G28" s="2217"/>
      <c r="H28" s="46"/>
      <c r="I28" s="46"/>
    </row>
    <row r="29" spans="2:9" ht="15" thickBot="1">
      <c r="B29" s="687" t="s">
        <v>330</v>
      </c>
      <c r="C29" s="881" t="str">
        <f>+C22</f>
        <v>Set 24</v>
      </c>
      <c r="D29" s="882" t="str">
        <f>+D22</f>
        <v>Jun 25</v>
      </c>
      <c r="E29" s="883" t="str">
        <f>+E22</f>
        <v>Set 25</v>
      </c>
      <c r="F29" s="880" t="s">
        <v>46</v>
      </c>
      <c r="G29" s="598" t="s">
        <v>47</v>
      </c>
      <c r="H29" s="46"/>
      <c r="I29" s="46"/>
    </row>
    <row r="30" spans="2:9" ht="16.5" customHeight="1">
      <c r="B30" s="853" t="s">
        <v>344</v>
      </c>
      <c r="C30" s="870">
        <v>430115.6370982505</v>
      </c>
      <c r="D30" s="871">
        <v>440022.56930314651</v>
      </c>
      <c r="E30" s="872">
        <v>532904.45908401953</v>
      </c>
      <c r="F30" s="856">
        <v>0.21108437671269442</v>
      </c>
      <c r="G30" s="857">
        <v>0.23897950485880415</v>
      </c>
      <c r="H30" s="46"/>
      <c r="I30" s="46"/>
    </row>
    <row r="31" spans="2:9" ht="16.5" customHeight="1">
      <c r="B31" s="380" t="s">
        <v>345</v>
      </c>
      <c r="C31" s="870">
        <v>12724056.955149999</v>
      </c>
      <c r="D31" s="871">
        <v>13938609.62731</v>
      </c>
      <c r="E31" s="872">
        <v>14289544.95417</v>
      </c>
      <c r="F31" s="858">
        <v>2.5177211805430755E-2</v>
      </c>
      <c r="G31" s="857">
        <v>0.12303371515374883</v>
      </c>
      <c r="H31" s="46"/>
      <c r="I31" s="46"/>
    </row>
    <row r="32" spans="2:9" ht="16.5" customHeight="1">
      <c r="B32" s="853" t="s">
        <v>346</v>
      </c>
      <c r="C32" s="870">
        <v>1787173.6547502498</v>
      </c>
      <c r="D32" s="871">
        <v>1938402.0728237501</v>
      </c>
      <c r="E32" s="872">
        <v>1975103.2431067501</v>
      </c>
      <c r="F32" s="858">
        <v>1.8933724224477366E-2</v>
      </c>
      <c r="G32" s="857">
        <v>0.10515463220767018</v>
      </c>
      <c r="H32" s="46"/>
      <c r="I32" s="46"/>
    </row>
    <row r="33" spans="2:9" ht="16.5" customHeight="1" thickBot="1">
      <c r="B33" s="380" t="s">
        <v>347</v>
      </c>
      <c r="C33" s="870">
        <v>5647686.4191168388</v>
      </c>
      <c r="D33" s="871">
        <v>7142932.6083716657</v>
      </c>
      <c r="E33" s="872">
        <v>7348282.456257957</v>
      </c>
      <c r="F33" s="858">
        <v>2.8748674969383936E-2</v>
      </c>
      <c r="G33" s="857">
        <v>0.30111375011629105</v>
      </c>
      <c r="H33" s="46"/>
      <c r="I33" s="46"/>
    </row>
    <row r="34" spans="2:9" ht="16.5" customHeight="1" thickBot="1">
      <c r="B34" s="177" t="s">
        <v>139</v>
      </c>
      <c r="C34" s="873">
        <v>20589032.66611534</v>
      </c>
      <c r="D34" s="874">
        <v>23459966.877808563</v>
      </c>
      <c r="E34" s="875">
        <v>24145835.112618726</v>
      </c>
      <c r="F34" s="862">
        <v>2.9235686409214257E-2</v>
      </c>
      <c r="G34" s="863">
        <v>0.17275228536389853</v>
      </c>
      <c r="H34" s="46"/>
      <c r="I34" s="46"/>
    </row>
    <row r="35" spans="2:9">
      <c r="B35" s="180"/>
      <c r="C35" s="181"/>
      <c r="D35" s="181"/>
      <c r="E35" s="181"/>
      <c r="F35" s="46"/>
      <c r="G35" s="46"/>
      <c r="H35" s="46"/>
      <c r="I35" s="46"/>
    </row>
    <row r="36" spans="2:9">
      <c r="B36" s="1715" t="s">
        <v>792</v>
      </c>
      <c r="C36" s="181"/>
      <c r="D36" s="181"/>
      <c r="E36" s="181"/>
      <c r="F36" s="46"/>
      <c r="G36" s="46"/>
      <c r="H36" s="46"/>
      <c r="I36" s="46"/>
    </row>
    <row r="37" spans="2:9">
      <c r="B37" s="1715" t="s">
        <v>793</v>
      </c>
      <c r="C37" s="181"/>
      <c r="D37" s="181"/>
      <c r="E37" s="181"/>
      <c r="F37" s="46"/>
      <c r="G37" s="46"/>
      <c r="H37" s="46"/>
      <c r="I37" s="46"/>
    </row>
    <row r="38" spans="2:9">
      <c r="B38" s="1715" t="s">
        <v>794</v>
      </c>
      <c r="C38" s="181"/>
      <c r="D38" s="181"/>
      <c r="E38" s="181"/>
      <c r="F38" s="46"/>
      <c r="G38" s="46"/>
      <c r="H38" s="46"/>
      <c r="I38" s="46"/>
    </row>
    <row r="39" spans="2:9">
      <c r="B39" s="1715" t="s">
        <v>795</v>
      </c>
      <c r="C39" s="181"/>
      <c r="D39" s="181"/>
      <c r="E39" s="181"/>
      <c r="F39" s="46"/>
      <c r="G39" s="46"/>
      <c r="H39" s="46"/>
      <c r="I39" s="46"/>
    </row>
    <row r="40" spans="2:9" ht="15" thickBot="1">
      <c r="B40" s="182"/>
      <c r="C40" s="181"/>
      <c r="D40" s="181"/>
      <c r="E40" s="181"/>
      <c r="F40" s="46"/>
      <c r="G40" s="46"/>
      <c r="H40" s="46"/>
      <c r="I40" s="46"/>
    </row>
    <row r="41" spans="2:9" ht="18.5" customHeight="1">
      <c r="B41" s="904" t="s">
        <v>617</v>
      </c>
      <c r="C41" s="2114" t="s">
        <v>124</v>
      </c>
      <c r="D41" s="2214"/>
      <c r="E41" s="2215"/>
      <c r="F41" s="2218" t="s">
        <v>44</v>
      </c>
      <c r="G41" s="2219"/>
      <c r="H41" s="46"/>
      <c r="I41" s="46"/>
    </row>
    <row r="42" spans="2:9" ht="15" thickBot="1">
      <c r="B42" s="687"/>
      <c r="C42" s="881" t="str">
        <f>+C29</f>
        <v>Set 24</v>
      </c>
      <c r="D42" s="882" t="str">
        <f>+D29</f>
        <v>Jun 25</v>
      </c>
      <c r="E42" s="883" t="str">
        <f>+E29</f>
        <v>Set 25</v>
      </c>
      <c r="F42" s="880" t="s">
        <v>46</v>
      </c>
      <c r="G42" s="598" t="s">
        <v>47</v>
      </c>
      <c r="H42" s="46"/>
      <c r="I42" s="46"/>
    </row>
    <row r="43" spans="2:9" ht="18.5" customHeight="1">
      <c r="B43" s="901" t="s">
        <v>348</v>
      </c>
      <c r="C43" s="886">
        <v>0.13246530589865876</v>
      </c>
      <c r="D43" s="887">
        <v>0.12241740904243538</v>
      </c>
      <c r="E43" s="888">
        <v>0.12821568505074304</v>
      </c>
      <c r="F43" s="889" t="str">
        <f>+CONCATENATE((ROUND(E43-D43,4))/1%*100," pbs")</f>
        <v>58 pbs</v>
      </c>
      <c r="G43" s="890" t="str">
        <f>+CONCATENATE((ROUND(E43-C43,4))/1%*100," pbs")</f>
        <v>-42 pbs</v>
      </c>
      <c r="H43" s="46"/>
      <c r="I43" s="46"/>
    </row>
    <row r="44" spans="2:9" ht="18.5" customHeight="1">
      <c r="B44" s="902" t="s">
        <v>349</v>
      </c>
      <c r="C44" s="891">
        <v>0.13246530589865876</v>
      </c>
      <c r="D44" s="892">
        <v>0.12241740904243538</v>
      </c>
      <c r="E44" s="893">
        <v>0.12821568505074304</v>
      </c>
      <c r="F44" s="894" t="str">
        <f t="shared" ref="F44:F45" si="0">+CONCATENATE((ROUND(E44-D44,4))/1%*100," pbs")</f>
        <v>58 pbs</v>
      </c>
      <c r="G44" s="895" t="str">
        <f t="shared" ref="G44:G45" si="1">+CONCATENATE((ROUND(E44-C44,4))/1%*100," pbs")</f>
        <v>-42 pbs</v>
      </c>
      <c r="H44" s="46"/>
      <c r="I44" s="46"/>
    </row>
    <row r="45" spans="2:9" ht="18.5" customHeight="1" thickBot="1">
      <c r="B45" s="903" t="s">
        <v>618</v>
      </c>
      <c r="C45" s="896">
        <v>0.18961627509276333</v>
      </c>
      <c r="D45" s="897">
        <v>0.17334581242346941</v>
      </c>
      <c r="E45" s="898">
        <v>0.1771535743917122</v>
      </c>
      <c r="F45" s="899" t="str">
        <f t="shared" si="0"/>
        <v>38 pbs</v>
      </c>
      <c r="G45" s="900" t="str">
        <f t="shared" si="1"/>
        <v>-125 pbs</v>
      </c>
      <c r="H45" s="46"/>
      <c r="I45" s="46"/>
    </row>
    <row r="46" spans="2:9">
      <c r="B46" s="184"/>
      <c r="C46" s="181"/>
      <c r="D46" s="181"/>
      <c r="E46" s="181"/>
      <c r="F46" s="181"/>
      <c r="G46" s="181"/>
      <c r="H46" s="46"/>
      <c r="I46" s="46"/>
    </row>
    <row r="47" spans="2:9" ht="15" thickBot="1">
      <c r="B47" s="180"/>
      <c r="C47" s="1706"/>
      <c r="D47" s="1706"/>
      <c r="E47" s="1707"/>
      <c r="F47" s="1707"/>
      <c r="G47" s="1707"/>
      <c r="H47" s="46"/>
      <c r="I47" s="46"/>
    </row>
    <row r="48" spans="2:9" ht="18.5" customHeight="1">
      <c r="B48" s="686" t="s">
        <v>350</v>
      </c>
      <c r="C48" s="2114" t="s">
        <v>124</v>
      </c>
      <c r="D48" s="2115"/>
      <c r="E48" s="2215"/>
      <c r="F48" s="2212" t="s">
        <v>44</v>
      </c>
      <c r="G48" s="2213"/>
      <c r="H48" s="46"/>
      <c r="I48" s="46"/>
    </row>
    <row r="49" spans="2:9" ht="18.5" customHeight="1" thickBot="1">
      <c r="B49" s="687" t="s">
        <v>351</v>
      </c>
      <c r="C49" s="910" t="str">
        <f>+C42</f>
        <v>Set 24</v>
      </c>
      <c r="D49" s="911" t="str">
        <f>+D42</f>
        <v>Jun 25</v>
      </c>
      <c r="E49" s="911" t="str">
        <f>+E42</f>
        <v>Set 25</v>
      </c>
      <c r="F49" s="925" t="s">
        <v>46</v>
      </c>
      <c r="G49" s="926" t="s">
        <v>47</v>
      </c>
      <c r="H49" s="46"/>
      <c r="I49" s="46"/>
    </row>
    <row r="50" spans="2:9" ht="18.5" customHeight="1">
      <c r="B50" s="853" t="s">
        <v>352</v>
      </c>
      <c r="C50" s="870">
        <v>19052262.426029999</v>
      </c>
      <c r="D50" s="871">
        <v>18586384.135389999</v>
      </c>
      <c r="E50" s="872">
        <v>18586384.135370001</v>
      </c>
      <c r="F50" s="858">
        <v>-1.0759143992976529E-12</v>
      </c>
      <c r="G50" s="857">
        <v>-2.4452649257208171E-2</v>
      </c>
      <c r="H50" s="46"/>
      <c r="I50" s="46"/>
    </row>
    <row r="51" spans="2:9" ht="18.5" customHeight="1">
      <c r="B51" s="380" t="s">
        <v>353</v>
      </c>
      <c r="C51" s="870">
        <v>6076551.1419900004</v>
      </c>
      <c r="D51" s="871">
        <v>5926515.9830999998</v>
      </c>
      <c r="E51" s="872">
        <v>7524062.3241499998</v>
      </c>
      <c r="F51" s="858">
        <v>0.26955910447310844</v>
      </c>
      <c r="G51" s="857">
        <v>0.23821262231423534</v>
      </c>
      <c r="H51" s="46"/>
      <c r="I51" s="46"/>
    </row>
    <row r="52" spans="2:9" ht="18.5" customHeight="1">
      <c r="B52" s="853" t="s">
        <v>354</v>
      </c>
      <c r="C52" s="870">
        <v>222729.72252000001</v>
      </c>
      <c r="D52" s="871">
        <v>282927.04463000002</v>
      </c>
      <c r="E52" s="872">
        <v>505338.76565000002</v>
      </c>
      <c r="F52" s="858">
        <v>0.78610979487966803</v>
      </c>
      <c r="G52" s="857">
        <v>1.2688429722468815</v>
      </c>
      <c r="H52" s="46"/>
      <c r="I52" s="46"/>
    </row>
    <row r="53" spans="2:9" ht="18.5" customHeight="1">
      <c r="B53" s="380" t="s">
        <v>355</v>
      </c>
      <c r="C53" s="870">
        <v>-1599568.4193361001</v>
      </c>
      <c r="D53" s="871">
        <v>-1739624.9316012501</v>
      </c>
      <c r="E53" s="872">
        <v>-1806698.4022631501</v>
      </c>
      <c r="F53" s="858">
        <v>3.8556282704089416E-2</v>
      </c>
      <c r="G53" s="857">
        <v>0.12949116800706728</v>
      </c>
      <c r="H53" s="46"/>
      <c r="I53" s="46"/>
    </row>
    <row r="54" spans="2:9" ht="18.5" customHeight="1" thickBot="1">
      <c r="B54" s="853" t="s">
        <v>356</v>
      </c>
      <c r="C54" s="870">
        <v>-2669333.7829100001</v>
      </c>
      <c r="D54" s="871">
        <v>-2463279.0615300001</v>
      </c>
      <c r="E54" s="872">
        <v>-2585794.9347600001</v>
      </c>
      <c r="F54" s="858">
        <v>4.9736903602754033E-2</v>
      </c>
      <c r="G54" s="857">
        <v>-3.1295767013044463E-2</v>
      </c>
      <c r="H54" s="46"/>
      <c r="I54" s="46"/>
    </row>
    <row r="55" spans="2:9" ht="18.5" customHeight="1" thickBot="1">
      <c r="B55" s="177" t="s">
        <v>139</v>
      </c>
      <c r="C55" s="873">
        <v>21082641.088293899</v>
      </c>
      <c r="D55" s="874">
        <v>20592923.169988748</v>
      </c>
      <c r="E55" s="875">
        <v>22223291.888146851</v>
      </c>
      <c r="F55" s="862">
        <v>7.9171310682794843E-2</v>
      </c>
      <c r="G55" s="863">
        <v>5.4103790652979281E-2</v>
      </c>
      <c r="H55" s="46"/>
      <c r="I55" s="46"/>
    </row>
    <row r="56" spans="2:9" ht="18.5" customHeight="1" thickBot="1">
      <c r="B56" s="927"/>
      <c r="C56" s="928"/>
      <c r="D56" s="928"/>
      <c r="E56" s="928"/>
      <c r="F56" s="929"/>
      <c r="G56" s="929"/>
      <c r="H56" s="46"/>
      <c r="I56" s="46"/>
    </row>
    <row r="57" spans="2:9" ht="18.5" customHeight="1" thickBot="1">
      <c r="B57" s="177" t="s">
        <v>357</v>
      </c>
      <c r="C57" s="873">
        <v>157046547.1454646</v>
      </c>
      <c r="D57" s="874">
        <v>163938887.69409749</v>
      </c>
      <c r="E57" s="875">
        <v>168714798.54965118</v>
      </c>
      <c r="F57" s="914">
        <v>2.9132263386252317E-2</v>
      </c>
      <c r="G57" s="915">
        <v>7.4298044855318227E-2</v>
      </c>
      <c r="H57" s="46"/>
      <c r="I57" s="46"/>
    </row>
    <row r="58" spans="2:9" ht="18.5" customHeight="1">
      <c r="B58" s="853" t="s">
        <v>358</v>
      </c>
      <c r="C58" s="870">
        <v>134873654.226982</v>
      </c>
      <c r="D58" s="871">
        <v>140154641.27282599</v>
      </c>
      <c r="E58" s="872">
        <v>143634721.52774099</v>
      </c>
      <c r="F58" s="858">
        <v>2.4830289052937254E-2</v>
      </c>
      <c r="G58" s="857">
        <v>6.495758827750589E-2</v>
      </c>
      <c r="H58" s="46"/>
      <c r="I58" s="46"/>
    </row>
    <row r="59" spans="2:9" ht="18.5" customHeight="1" thickBot="1">
      <c r="B59" s="381" t="s">
        <v>359</v>
      </c>
      <c r="C59" s="922">
        <v>22172892.918482602</v>
      </c>
      <c r="D59" s="923">
        <v>23784246.421271499</v>
      </c>
      <c r="E59" s="924">
        <v>25080077.021910202</v>
      </c>
      <c r="F59" s="916">
        <v>5.4482726830469314E-2</v>
      </c>
      <c r="G59" s="917">
        <v>0.13111433470209322</v>
      </c>
      <c r="H59" s="46"/>
      <c r="I59" s="46"/>
    </row>
    <row r="60" spans="2:9" ht="18.5" customHeight="1" thickBot="1">
      <c r="B60" s="927"/>
      <c r="C60" s="930"/>
      <c r="D60" s="930"/>
      <c r="E60" s="930"/>
      <c r="F60" s="930"/>
      <c r="G60" s="930"/>
      <c r="H60" s="46"/>
      <c r="I60" s="46"/>
    </row>
    <row r="61" spans="2:9" ht="18.5" customHeight="1" thickBot="1">
      <c r="B61" s="177" t="s">
        <v>360</v>
      </c>
      <c r="C61" s="918">
        <v>0.13424453750496068</v>
      </c>
      <c r="D61" s="919">
        <v>0.12561341277619381</v>
      </c>
      <c r="E61" s="919">
        <v>0.13172105872862566</v>
      </c>
      <c r="F61" s="920" t="str">
        <f>+ROUND((E61-D61)*10^4,0)&amp;" pbs"</f>
        <v>61 pbs</v>
      </c>
      <c r="G61" s="921" t="str">
        <f>+ROUND((E61-C61)*10^4,0)&amp;" pbs"</f>
        <v>-25 pbs</v>
      </c>
      <c r="H61" s="46"/>
      <c r="I61" s="46"/>
    </row>
    <row r="62" spans="2:9">
      <c r="B62" s="184"/>
      <c r="C62" s="186"/>
      <c r="D62" s="181"/>
      <c r="E62" s="181"/>
      <c r="F62" s="181"/>
      <c r="G62" s="181"/>
      <c r="H62" s="46"/>
      <c r="I62" s="46"/>
    </row>
    <row r="63" spans="2:9">
      <c r="B63" s="184"/>
      <c r="C63" s="186"/>
      <c r="D63" s="181"/>
      <c r="E63" s="181"/>
      <c r="F63" s="181"/>
      <c r="G63" s="181"/>
      <c r="H63" s="46"/>
      <c r="I63" s="46"/>
    </row>
    <row r="64" spans="2:9">
      <c r="B64" s="184"/>
      <c r="C64" s="186"/>
      <c r="D64" s="181"/>
      <c r="E64" s="181"/>
      <c r="F64" s="181"/>
      <c r="G64" s="181"/>
      <c r="H64" s="46"/>
      <c r="I64" s="46"/>
    </row>
    <row r="65" spans="2:9">
      <c r="B65" s="181"/>
      <c r="C65" s="46"/>
      <c r="D65" s="46"/>
      <c r="E65" s="46"/>
      <c r="F65" s="46"/>
      <c r="G65" s="46"/>
      <c r="H65" s="46"/>
      <c r="I65" s="46"/>
    </row>
    <row r="66" spans="2:9">
      <c r="B66" s="183"/>
      <c r="C66" s="46"/>
      <c r="D66" s="46"/>
      <c r="E66" s="46"/>
      <c r="F66" s="46"/>
      <c r="G66" s="46"/>
      <c r="H66" s="46"/>
      <c r="I66" s="46"/>
    </row>
    <row r="67" spans="2:9">
      <c r="B67" s="183"/>
      <c r="C67" s="46"/>
      <c r="D67" s="46"/>
      <c r="E67" s="46"/>
      <c r="F67" s="46"/>
      <c r="G67" s="46"/>
      <c r="H67" s="46"/>
      <c r="I67" s="46"/>
    </row>
    <row r="68" spans="2:9">
      <c r="B68" s="185"/>
      <c r="C68" s="46"/>
      <c r="D68" s="46"/>
      <c r="E68" s="46"/>
      <c r="F68" s="46"/>
      <c r="G68" s="46"/>
      <c r="H68" s="46"/>
      <c r="I68" s="46"/>
    </row>
    <row r="69" spans="2:9">
      <c r="B69" s="93"/>
    </row>
    <row r="70" spans="2:9">
      <c r="B70" s="93"/>
    </row>
    <row r="71" spans="2:9">
      <c r="B71" s="94"/>
    </row>
  </sheetData>
  <mergeCells count="11">
    <mergeCell ref="B2:E2"/>
    <mergeCell ref="F48:G48"/>
    <mergeCell ref="C5:E5"/>
    <mergeCell ref="F5:G5"/>
    <mergeCell ref="C21:E21"/>
    <mergeCell ref="F21:G21"/>
    <mergeCell ref="C28:E28"/>
    <mergeCell ref="F28:G28"/>
    <mergeCell ref="C41:E41"/>
    <mergeCell ref="F41:G41"/>
    <mergeCell ref="C48:E48"/>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6"/>
  <sheetViews>
    <sheetView showGridLines="0" topLeftCell="B33" zoomScale="94" zoomScaleNormal="94" workbookViewId="0">
      <selection activeCell="D15" sqref="D15"/>
    </sheetView>
  </sheetViews>
  <sheetFormatPr baseColWidth="10" defaultColWidth="11.453125" defaultRowHeight="14.5"/>
  <cols>
    <col min="2" max="2" width="51.81640625" customWidth="1"/>
    <col min="3" max="5" width="14.1796875" customWidth="1"/>
    <col min="6" max="7" width="11.81640625" customWidth="1"/>
  </cols>
  <sheetData>
    <row r="1" spans="1:8">
      <c r="A1" s="132" t="s">
        <v>39</v>
      </c>
    </row>
    <row r="2" spans="1:8">
      <c r="B2" s="2206" t="s">
        <v>361</v>
      </c>
      <c r="C2" s="2206"/>
      <c r="D2" s="2206"/>
      <c r="E2" s="2206"/>
      <c r="F2" s="46"/>
      <c r="G2" s="46"/>
      <c r="H2" s="46"/>
    </row>
    <row r="3" spans="1:8" ht="15" thickBot="1">
      <c r="B3" s="46"/>
      <c r="C3" s="187"/>
      <c r="D3" s="46"/>
      <c r="E3" s="46"/>
      <c r="F3" s="46"/>
      <c r="G3" s="46"/>
      <c r="H3" s="46"/>
    </row>
    <row r="4" spans="1:8">
      <c r="B4" s="686" t="s">
        <v>329</v>
      </c>
      <c r="C4" s="2114" t="s">
        <v>124</v>
      </c>
      <c r="D4" s="2115"/>
      <c r="E4" s="2215"/>
      <c r="F4" s="2216" t="s">
        <v>44</v>
      </c>
      <c r="G4" s="2217"/>
      <c r="H4" s="46"/>
    </row>
    <row r="5" spans="1:8" ht="15" thickBot="1">
      <c r="B5" s="687" t="s">
        <v>330</v>
      </c>
      <c r="C5" s="877" t="s">
        <v>819</v>
      </c>
      <c r="D5" s="878" t="s">
        <v>727</v>
      </c>
      <c r="E5" s="879" t="s">
        <v>820</v>
      </c>
      <c r="F5" s="880" t="s">
        <v>46</v>
      </c>
      <c r="G5" s="598" t="s">
        <v>47</v>
      </c>
      <c r="H5" s="46"/>
    </row>
    <row r="6" spans="1:8" ht="17" customHeight="1">
      <c r="B6" s="684" t="s">
        <v>331</v>
      </c>
      <c r="C6" s="541">
        <v>1840606</v>
      </c>
      <c r="D6" s="854">
        <v>1840606.3130000001</v>
      </c>
      <c r="E6" s="855">
        <v>1840606.3130000001</v>
      </c>
      <c r="F6" s="856">
        <v>0</v>
      </c>
      <c r="G6" s="857">
        <v>1.7005268921320283E-7</v>
      </c>
      <c r="H6" s="46"/>
    </row>
    <row r="7" spans="1:8" ht="17" customHeight="1">
      <c r="B7" s="380" t="s">
        <v>332</v>
      </c>
      <c r="C7" s="541">
        <v>334650</v>
      </c>
      <c r="D7" s="854">
        <v>365846.95094000001</v>
      </c>
      <c r="E7" s="855">
        <v>365846.95094000001</v>
      </c>
      <c r="F7" s="858">
        <v>0</v>
      </c>
      <c r="G7" s="857">
        <v>9.3222623457343529E-2</v>
      </c>
      <c r="H7" s="46"/>
    </row>
    <row r="8" spans="1:8" ht="17" customHeight="1">
      <c r="B8" s="380" t="s">
        <v>333</v>
      </c>
      <c r="C8" s="541">
        <v>424627</v>
      </c>
      <c r="D8" s="854">
        <v>238272.25605</v>
      </c>
      <c r="E8" s="855">
        <v>394427.89906999998</v>
      </c>
      <c r="F8" s="858">
        <v>0.65536645184251607</v>
      </c>
      <c r="G8" s="857">
        <v>-7.1119125561963828E-2</v>
      </c>
      <c r="H8" s="46"/>
    </row>
    <row r="9" spans="1:8" ht="17" customHeight="1">
      <c r="B9" s="380" t="s">
        <v>619</v>
      </c>
      <c r="C9" s="541">
        <v>143193</v>
      </c>
      <c r="D9" s="854">
        <v>153732.14608000001</v>
      </c>
      <c r="E9" s="855">
        <v>158725.46989000001</v>
      </c>
      <c r="F9" s="858">
        <v>3.2480674584491574E-2</v>
      </c>
      <c r="G9" s="857">
        <v>0.10847227092106464</v>
      </c>
      <c r="H9" s="46"/>
    </row>
    <row r="10" spans="1:8" ht="17" customHeight="1">
      <c r="B10" s="380" t="s">
        <v>309</v>
      </c>
      <c r="C10" s="541">
        <v>0</v>
      </c>
      <c r="D10" s="854">
        <v>0</v>
      </c>
      <c r="E10" s="855">
        <v>0</v>
      </c>
      <c r="F10" s="858" t="s">
        <v>893</v>
      </c>
      <c r="G10" s="857" t="s">
        <v>892</v>
      </c>
      <c r="H10" s="46"/>
    </row>
    <row r="11" spans="1:8" ht="17" customHeight="1">
      <c r="B11" s="380" t="s">
        <v>310</v>
      </c>
      <c r="C11" s="541">
        <v>167000</v>
      </c>
      <c r="D11" s="854">
        <v>261000</v>
      </c>
      <c r="E11" s="855">
        <v>388551</v>
      </c>
      <c r="F11" s="858">
        <v>0.48870114942528736</v>
      </c>
      <c r="G11" s="857">
        <v>1.3266526946107784</v>
      </c>
      <c r="H11" s="46"/>
    </row>
    <row r="12" spans="1:8" ht="17" customHeight="1">
      <c r="B12" s="853" t="s">
        <v>334</v>
      </c>
      <c r="C12" s="541">
        <v>6366</v>
      </c>
      <c r="D12" s="854">
        <v>3034.9003099999995</v>
      </c>
      <c r="E12" s="855">
        <v>7293.6772399999991</v>
      </c>
      <c r="F12" s="858">
        <v>1.4032674865686117</v>
      </c>
      <c r="G12" s="857">
        <v>0.14572372604461187</v>
      </c>
      <c r="H12" s="46"/>
    </row>
    <row r="13" spans="1:8" ht="28.5" customHeight="1">
      <c r="B13" s="853" t="s">
        <v>335</v>
      </c>
      <c r="C13" s="541">
        <v>-293</v>
      </c>
      <c r="D13" s="854">
        <v>-148.32701999999998</v>
      </c>
      <c r="E13" s="855">
        <v>-163.66343000000001</v>
      </c>
      <c r="F13" s="858">
        <v>0.10339592880649819</v>
      </c>
      <c r="G13" s="857">
        <v>-0.44142174061433448</v>
      </c>
      <c r="H13" s="46"/>
    </row>
    <row r="14" spans="1:8" ht="17" customHeight="1">
      <c r="B14" s="380" t="s">
        <v>336</v>
      </c>
      <c r="C14" s="541">
        <v>-128688</v>
      </c>
      <c r="D14" s="854">
        <v>-124514.86806000001</v>
      </c>
      <c r="E14" s="855">
        <v>-124978.31763999999</v>
      </c>
      <c r="F14" s="858">
        <v>3.7220420920067417E-3</v>
      </c>
      <c r="G14" s="857">
        <v>-2.8826948588835059E-2</v>
      </c>
      <c r="H14" s="46"/>
    </row>
    <row r="15" spans="1:8" ht="17" customHeight="1" thickBot="1">
      <c r="B15" s="380" t="s">
        <v>306</v>
      </c>
      <c r="C15" s="541">
        <v>-139180</v>
      </c>
      <c r="D15" s="854">
        <v>-139180.33347000001</v>
      </c>
      <c r="E15" s="855">
        <v>-139180.33347000001</v>
      </c>
      <c r="F15" s="858">
        <v>0</v>
      </c>
      <c r="G15" s="857">
        <v>2.3959620636033345E-6</v>
      </c>
      <c r="H15" s="46"/>
    </row>
    <row r="16" spans="1:8" ht="17.75" customHeight="1" thickBot="1">
      <c r="B16" s="177" t="s">
        <v>337</v>
      </c>
      <c r="C16" s="859">
        <v>2648281</v>
      </c>
      <c r="D16" s="860">
        <v>2598649.0378299998</v>
      </c>
      <c r="E16" s="861">
        <v>2891128.9955999996</v>
      </c>
      <c r="F16" s="862">
        <v>0.11255077292554863</v>
      </c>
      <c r="G16" s="863">
        <v>9.1700237097196088E-2</v>
      </c>
      <c r="H16" s="46"/>
    </row>
    <row r="17" spans="2:8" ht="17.75" customHeight="1" thickBot="1">
      <c r="B17" s="685" t="s">
        <v>620</v>
      </c>
      <c r="C17" s="864">
        <v>2338088</v>
      </c>
      <c r="D17" s="865">
        <v>2183916.8917499995</v>
      </c>
      <c r="E17" s="866">
        <v>2343852.5257099997</v>
      </c>
      <c r="F17" s="862">
        <v>7.3233388396864246E-2</v>
      </c>
      <c r="G17" s="863">
        <v>2.4654870603671567E-3</v>
      </c>
      <c r="H17" s="46"/>
    </row>
    <row r="18" spans="2:8" ht="17.75" customHeight="1" thickBot="1">
      <c r="B18" s="685" t="s">
        <v>615</v>
      </c>
      <c r="C18" s="864">
        <v>2338088</v>
      </c>
      <c r="D18" s="865">
        <v>2183916.8917499995</v>
      </c>
      <c r="E18" s="866">
        <v>2343852.5257099997</v>
      </c>
      <c r="F18" s="862">
        <v>7.3233388396864246E-2</v>
      </c>
      <c r="G18" s="863">
        <v>2.4654870603671567E-3</v>
      </c>
      <c r="H18" s="46"/>
    </row>
    <row r="19" spans="2:8" ht="17.75" customHeight="1" thickBot="1">
      <c r="B19" s="685" t="s">
        <v>616</v>
      </c>
      <c r="C19" s="867">
        <v>310193</v>
      </c>
      <c r="D19" s="868">
        <v>414732.14607999998</v>
      </c>
      <c r="E19" s="869">
        <v>547276.46989000007</v>
      </c>
      <c r="F19" s="862">
        <v>0.31959018625103847</v>
      </c>
      <c r="G19" s="863">
        <v>0.76430954241391669</v>
      </c>
      <c r="H19" s="46"/>
    </row>
    <row r="20" spans="2:8" ht="15" thickBot="1">
      <c r="B20" s="178"/>
      <c r="C20" s="905"/>
      <c r="D20" s="905"/>
      <c r="E20" s="905"/>
      <c r="F20" s="905"/>
      <c r="G20" s="905"/>
      <c r="H20" s="46"/>
    </row>
    <row r="21" spans="2:8">
      <c r="B21" s="686" t="s">
        <v>338</v>
      </c>
      <c r="C21" s="2114" t="s">
        <v>124</v>
      </c>
      <c r="D21" s="2115"/>
      <c r="E21" s="2215"/>
      <c r="F21" s="2216" t="s">
        <v>44</v>
      </c>
      <c r="G21" s="2217"/>
      <c r="H21" s="46"/>
    </row>
    <row r="22" spans="2:8" ht="15" thickBot="1">
      <c r="B22" s="179" t="s">
        <v>330</v>
      </c>
      <c r="C22" s="877" t="s">
        <v>819</v>
      </c>
      <c r="D22" s="878" t="s">
        <v>727</v>
      </c>
      <c r="E22" s="879" t="s">
        <v>820</v>
      </c>
      <c r="F22" s="880" t="s">
        <v>46</v>
      </c>
      <c r="G22" s="598" t="s">
        <v>47</v>
      </c>
      <c r="H22" s="46"/>
    </row>
    <row r="23" spans="2:8" ht="16.5" customHeight="1">
      <c r="B23" s="853" t="s">
        <v>339</v>
      </c>
      <c r="C23" s="870">
        <v>238117</v>
      </c>
      <c r="D23" s="871">
        <v>193276.38430000001</v>
      </c>
      <c r="E23" s="872">
        <v>221007.95970000001</v>
      </c>
      <c r="F23" s="856">
        <v>0.14348144756762196</v>
      </c>
      <c r="G23" s="857">
        <v>-7.1851402041853349E-2</v>
      </c>
      <c r="H23" s="46"/>
    </row>
    <row r="24" spans="2:8" ht="16.5" customHeight="1">
      <c r="B24" s="380" t="s">
        <v>340</v>
      </c>
      <c r="C24" s="870">
        <v>11263844</v>
      </c>
      <c r="D24" s="871">
        <v>12139569.74839</v>
      </c>
      <c r="E24" s="872">
        <v>12539729.47187</v>
      </c>
      <c r="F24" s="858">
        <v>3.296325419877999E-2</v>
      </c>
      <c r="G24" s="857">
        <v>0.11327265113668118</v>
      </c>
      <c r="H24" s="46"/>
    </row>
    <row r="25" spans="2:8" ht="16.5" customHeight="1" thickBot="1">
      <c r="B25" s="853" t="s">
        <v>342</v>
      </c>
      <c r="C25" s="870">
        <v>1594338</v>
      </c>
      <c r="D25" s="871">
        <v>920354.07170000009</v>
      </c>
      <c r="E25" s="872">
        <v>922672.33319999999</v>
      </c>
      <c r="F25" s="858">
        <v>2.5188800389808778E-3</v>
      </c>
      <c r="G25" s="857">
        <v>-0.42128185290697456</v>
      </c>
      <c r="H25" s="46"/>
    </row>
    <row r="26" spans="2:8" ht="16.5" customHeight="1" thickBot="1">
      <c r="B26" s="177" t="s">
        <v>139</v>
      </c>
      <c r="C26" s="864">
        <v>13096299</v>
      </c>
      <c r="D26" s="865">
        <v>13253200.204389999</v>
      </c>
      <c r="E26" s="866">
        <v>13683409.764769999</v>
      </c>
      <c r="F26" s="862">
        <v>3.246080597480884E-2</v>
      </c>
      <c r="G26" s="863">
        <v>4.4830281041231518E-2</v>
      </c>
      <c r="H26" s="46"/>
    </row>
    <row r="27" spans="2:8" ht="15" thickBot="1">
      <c r="B27" s="178"/>
      <c r="C27" s="905"/>
      <c r="D27" s="905"/>
      <c r="E27" s="905"/>
      <c r="F27" s="905"/>
      <c r="G27" s="905"/>
      <c r="H27" s="46"/>
    </row>
    <row r="28" spans="2:8">
      <c r="B28" s="686" t="s">
        <v>343</v>
      </c>
      <c r="C28" s="2114" t="s">
        <v>124</v>
      </c>
      <c r="D28" s="2115"/>
      <c r="E28" s="2215"/>
      <c r="F28" s="2216" t="s">
        <v>44</v>
      </c>
      <c r="G28" s="2217"/>
      <c r="H28" s="46"/>
    </row>
    <row r="29" spans="2:8" ht="15" thickBot="1">
      <c r="B29" s="687" t="s">
        <v>330</v>
      </c>
      <c r="C29" s="877" t="s">
        <v>819</v>
      </c>
      <c r="D29" s="878" t="s">
        <v>727</v>
      </c>
      <c r="E29" s="879" t="s">
        <v>820</v>
      </c>
      <c r="F29" s="880" t="s">
        <v>46</v>
      </c>
      <c r="G29" s="598" t="s">
        <v>47</v>
      </c>
      <c r="H29" s="46"/>
    </row>
    <row r="30" spans="2:8" ht="15.5" customHeight="1">
      <c r="B30" s="853" t="s">
        <v>344</v>
      </c>
      <c r="C30" s="870">
        <v>23812</v>
      </c>
      <c r="D30" s="871">
        <v>19327.638429999999</v>
      </c>
      <c r="E30" s="872">
        <v>22100.795969999999</v>
      </c>
      <c r="F30" s="856">
        <v>0.14348144756762196</v>
      </c>
      <c r="G30" s="857">
        <v>-7.1863095498068227E-2</v>
      </c>
      <c r="H30" s="46"/>
    </row>
    <row r="31" spans="2:8" ht="15.5" customHeight="1">
      <c r="B31" s="380" t="s">
        <v>345</v>
      </c>
      <c r="C31" s="870">
        <v>1070065</v>
      </c>
      <c r="D31" s="871">
        <v>1213956.9748399998</v>
      </c>
      <c r="E31" s="872">
        <v>1253972.94719</v>
      </c>
      <c r="F31" s="858">
        <v>3.2963254200400555E-2</v>
      </c>
      <c r="G31" s="857">
        <v>0.17186614569208411</v>
      </c>
      <c r="H31" s="46"/>
    </row>
    <row r="32" spans="2:8" ht="15.5" customHeight="1">
      <c r="B32" s="853" t="s">
        <v>346</v>
      </c>
      <c r="C32" s="870">
        <v>159434</v>
      </c>
      <c r="D32" s="871">
        <v>92035.407170000006</v>
      </c>
      <c r="E32" s="872">
        <v>92267.233319999999</v>
      </c>
      <c r="F32" s="858">
        <v>2.5188800389809095E-3</v>
      </c>
      <c r="G32" s="857">
        <v>-0.42128257887276238</v>
      </c>
      <c r="H32" s="46"/>
    </row>
    <row r="33" spans="2:8" ht="15.5" customHeight="1" thickBot="1">
      <c r="B33" s="380" t="s">
        <v>347</v>
      </c>
      <c r="C33" s="870">
        <v>160510</v>
      </c>
      <c r="D33" s="871">
        <v>182093.54622999998</v>
      </c>
      <c r="E33" s="872">
        <v>188095.94208000001</v>
      </c>
      <c r="F33" s="858">
        <v>3.2963254185947269E-2</v>
      </c>
      <c r="G33" s="857">
        <v>0.17186432047847491</v>
      </c>
      <c r="H33" s="46"/>
    </row>
    <row r="34" spans="2:8" ht="15.5" customHeight="1" thickBot="1">
      <c r="B34" s="177" t="s">
        <v>139</v>
      </c>
      <c r="C34" s="873">
        <v>1413821</v>
      </c>
      <c r="D34" s="874">
        <v>1507413.5666699999</v>
      </c>
      <c r="E34" s="875">
        <v>1556436.9185600001</v>
      </c>
      <c r="F34" s="862">
        <v>3.2521501049175831E-2</v>
      </c>
      <c r="G34" s="863">
        <v>0.10087268371314341</v>
      </c>
      <c r="H34" s="46"/>
    </row>
    <row r="35" spans="2:8">
      <c r="B35" s="46"/>
      <c r="C35" s="906"/>
      <c r="D35" s="906"/>
      <c r="E35" s="905"/>
      <c r="F35" s="905"/>
      <c r="G35" s="905"/>
      <c r="H35" s="46"/>
    </row>
    <row r="36" spans="2:8">
      <c r="B36" s="1714" t="s">
        <v>363</v>
      </c>
      <c r="C36" s="906"/>
      <c r="D36" s="906"/>
      <c r="E36" s="905"/>
      <c r="F36" s="905"/>
      <c r="G36" s="905"/>
      <c r="H36" s="46"/>
    </row>
    <row r="37" spans="2:8" ht="42">
      <c r="B37" s="1714" t="s">
        <v>364</v>
      </c>
      <c r="C37" s="906"/>
      <c r="D37" s="906"/>
      <c r="E37" s="905"/>
      <c r="F37" s="905"/>
      <c r="G37" s="905"/>
      <c r="H37" s="46"/>
    </row>
    <row r="38" spans="2:8" ht="21">
      <c r="B38" s="1714" t="s">
        <v>365</v>
      </c>
      <c r="C38" s="906"/>
      <c r="D38" s="906"/>
      <c r="E38" s="905"/>
      <c r="F38" s="905"/>
      <c r="G38" s="905"/>
      <c r="H38" s="46"/>
    </row>
    <row r="39" spans="2:8">
      <c r="B39" s="1714" t="s">
        <v>366</v>
      </c>
      <c r="C39" s="906"/>
      <c r="D39" s="906"/>
      <c r="E39" s="905"/>
      <c r="F39" s="905"/>
      <c r="G39" s="905"/>
      <c r="H39" s="46"/>
    </row>
    <row r="40" spans="2:8" ht="15" thickBot="1">
      <c r="B40" s="272"/>
      <c r="C40" s="906"/>
      <c r="D40" s="906"/>
      <c r="E40" s="905"/>
      <c r="F40" s="905"/>
      <c r="G40" s="905"/>
      <c r="H40" s="46"/>
    </row>
    <row r="41" spans="2:8" ht="18" customHeight="1">
      <c r="B41" s="904" t="s">
        <v>617</v>
      </c>
      <c r="C41" s="2114" t="s">
        <v>124</v>
      </c>
      <c r="D41" s="2115"/>
      <c r="E41" s="2215"/>
      <c r="F41" s="2216" t="s">
        <v>44</v>
      </c>
      <c r="G41" s="2217"/>
      <c r="H41" s="46"/>
    </row>
    <row r="42" spans="2:8" ht="16.5" customHeight="1" thickBot="1">
      <c r="B42" s="687"/>
      <c r="C42" s="907" t="str">
        <f>+C29</f>
        <v>Set 24</v>
      </c>
      <c r="D42" s="908" t="str">
        <f>+D29</f>
        <v>Jun 25</v>
      </c>
      <c r="E42" s="909" t="str">
        <f>+E29</f>
        <v>Set 25</v>
      </c>
      <c r="F42" s="880" t="s">
        <v>46</v>
      </c>
      <c r="G42" s="598" t="s">
        <v>47</v>
      </c>
      <c r="H42" s="46"/>
    </row>
    <row r="43" spans="2:8" ht="16.25" customHeight="1">
      <c r="B43" s="688" t="s">
        <v>362</v>
      </c>
      <c r="C43" s="886">
        <v>0.17853043825587672</v>
      </c>
      <c r="D43" s="887">
        <v>0.16478411689778877</v>
      </c>
      <c r="E43" s="888">
        <v>0.17129155422536577</v>
      </c>
      <c r="F43" s="889" t="str">
        <f>+ROUND((E43-D43)*10^4,0)&amp;" pbs"</f>
        <v>65 pbs</v>
      </c>
      <c r="G43" s="890" t="str">
        <f>+ROUND((E43-C43)*10^4,0)&amp;" pbs"</f>
        <v>-72 pbs</v>
      </c>
      <c r="H43" s="46"/>
    </row>
    <row r="44" spans="2:8" ht="16.25" customHeight="1">
      <c r="B44" s="383" t="s">
        <v>349</v>
      </c>
      <c r="C44" s="891">
        <v>0.17853043825587672</v>
      </c>
      <c r="D44" s="892">
        <v>0.16478411689778877</v>
      </c>
      <c r="E44" s="893">
        <v>0.17129155422536577</v>
      </c>
      <c r="F44" s="894" t="str">
        <f t="shared" ref="F44:F45" si="0">+ROUND((E44-D44)*10^4,0)&amp;" pbs"</f>
        <v>65 pbs</v>
      </c>
      <c r="G44" s="895" t="str">
        <f t="shared" ref="G44:G45" si="1">+ROUND((E44-C44)*10^4,0)&amp;" pbs"</f>
        <v>-72 pbs</v>
      </c>
      <c r="H44" s="46"/>
    </row>
    <row r="45" spans="2:8" ht="16.5" customHeight="1" thickBot="1">
      <c r="B45" s="689" t="s">
        <v>621</v>
      </c>
      <c r="C45" s="896">
        <v>0.20221598483663208</v>
      </c>
      <c r="D45" s="897">
        <v>0.19607709819166708</v>
      </c>
      <c r="E45" s="898">
        <v>0.2112871751486714</v>
      </c>
      <c r="F45" s="899" t="str">
        <f t="shared" si="0"/>
        <v>152 pbs</v>
      </c>
      <c r="G45" s="900" t="str">
        <f t="shared" si="1"/>
        <v>91 pbs</v>
      </c>
      <c r="H45" s="46"/>
    </row>
    <row r="46" spans="2:8">
      <c r="B46" s="184"/>
      <c r="C46" s="46"/>
      <c r="D46" s="46"/>
      <c r="E46" s="46"/>
      <c r="F46" s="905"/>
      <c r="G46" s="181"/>
      <c r="H46" s="46"/>
    </row>
    <row r="47" spans="2:8" ht="15" thickBot="1">
      <c r="B47" s="184"/>
      <c r="C47" s="906"/>
      <c r="D47" s="906"/>
      <c r="E47" s="905"/>
      <c r="F47" s="905"/>
      <c r="G47" s="905"/>
      <c r="H47" s="46"/>
    </row>
    <row r="48" spans="2:8" ht="19.25" customHeight="1">
      <c r="B48" s="686" t="s">
        <v>350</v>
      </c>
      <c r="C48" s="2114" t="s">
        <v>124</v>
      </c>
      <c r="D48" s="2214"/>
      <c r="E48" s="2215"/>
      <c r="F48" s="2212" t="s">
        <v>44</v>
      </c>
      <c r="G48" s="2213"/>
      <c r="H48" s="46"/>
    </row>
    <row r="49" spans="2:8" ht="18.5" customHeight="1" thickBot="1">
      <c r="B49" s="687" t="s">
        <v>622</v>
      </c>
      <c r="C49" s="907" t="str">
        <f>+C42</f>
        <v>Set 24</v>
      </c>
      <c r="D49" s="908" t="str">
        <f>+D42</f>
        <v>Jun 25</v>
      </c>
      <c r="E49" s="908" t="str">
        <f>+E42</f>
        <v>Set 25</v>
      </c>
      <c r="F49" s="912" t="s">
        <v>46</v>
      </c>
      <c r="G49" s="913" t="s">
        <v>47</v>
      </c>
      <c r="H49" s="46"/>
    </row>
    <row r="50" spans="2:8" ht="18.5" customHeight="1">
      <c r="B50" s="853" t="s">
        <v>352</v>
      </c>
      <c r="C50" s="931">
        <v>2703385</v>
      </c>
      <c r="D50" s="932">
        <v>2734582.1681800005</v>
      </c>
      <c r="E50" s="933">
        <v>2734582.1681800005</v>
      </c>
      <c r="F50" s="858">
        <v>0</v>
      </c>
      <c r="G50" s="857">
        <v>1.154003894376876E-2</v>
      </c>
      <c r="H50" s="46"/>
    </row>
    <row r="51" spans="2:8" ht="18.5" customHeight="1">
      <c r="B51" s="380" t="s">
        <v>353</v>
      </c>
      <c r="C51" s="934">
        <v>36907</v>
      </c>
      <c r="D51" s="935">
        <v>-202552.06984999994</v>
      </c>
      <c r="E51" s="936">
        <v>-80674.178549999968</v>
      </c>
      <c r="F51" s="858">
        <v>-0.60171140877630491</v>
      </c>
      <c r="G51" s="857">
        <v>-3.1858774365296547</v>
      </c>
      <c r="H51" s="46"/>
    </row>
    <row r="52" spans="2:8" ht="18.5" customHeight="1">
      <c r="B52" s="853" t="s">
        <v>354</v>
      </c>
      <c r="C52" s="934">
        <v>3081</v>
      </c>
      <c r="D52" s="935">
        <v>2712.16923</v>
      </c>
      <c r="E52" s="936">
        <v>7100.0847300000005</v>
      </c>
      <c r="F52" s="858">
        <v>1.6178619871740083</v>
      </c>
      <c r="G52" s="857">
        <v>1.3044741090555014</v>
      </c>
      <c r="H52" s="46"/>
    </row>
    <row r="53" spans="2:8" ht="18.5" customHeight="1">
      <c r="B53" s="380" t="s">
        <v>355</v>
      </c>
      <c r="C53" s="934">
        <v>-303850</v>
      </c>
      <c r="D53" s="935">
        <v>-296719</v>
      </c>
      <c r="E53" s="936">
        <v>-296195.98850790004</v>
      </c>
      <c r="F53" s="858">
        <v>-1.7626491464987071E-3</v>
      </c>
      <c r="G53" s="857">
        <v>-2.5190098706927677E-2</v>
      </c>
      <c r="H53" s="46"/>
    </row>
    <row r="54" spans="2:8" ht="18.5" customHeight="1" thickBot="1">
      <c r="B54" s="853" t="s">
        <v>356</v>
      </c>
      <c r="C54" s="934">
        <v>-296</v>
      </c>
      <c r="D54" s="935">
        <v>-152</v>
      </c>
      <c r="E54" s="936">
        <v>-170.53417000000002</v>
      </c>
      <c r="F54" s="858">
        <v>0.12193532894736858</v>
      </c>
      <c r="G54" s="857">
        <v>-0.42387104729729719</v>
      </c>
      <c r="H54" s="46"/>
    </row>
    <row r="55" spans="2:8" ht="18.5" customHeight="1" thickBot="1">
      <c r="B55" s="177" t="s">
        <v>139</v>
      </c>
      <c r="C55" s="937">
        <v>2439227</v>
      </c>
      <c r="D55" s="938">
        <v>2237872</v>
      </c>
      <c r="E55" s="939">
        <v>2364641.5516821006</v>
      </c>
      <c r="F55" s="862">
        <v>5.6647364854692572E-2</v>
      </c>
      <c r="G55" s="863">
        <v>-3.0577493737933947E-2</v>
      </c>
      <c r="H55" s="46"/>
    </row>
    <row r="56" spans="2:8" ht="18.5" customHeight="1" thickBot="1">
      <c r="B56" s="181"/>
      <c r="C56" s="906"/>
      <c r="D56" s="906"/>
      <c r="E56" s="905"/>
      <c r="F56" s="905"/>
      <c r="G56" s="905"/>
      <c r="H56" s="46"/>
    </row>
    <row r="57" spans="2:8" ht="18.5" customHeight="1" thickBot="1">
      <c r="B57" s="177" t="s">
        <v>357</v>
      </c>
      <c r="C57" s="940">
        <v>13291063</v>
      </c>
      <c r="D57" s="941">
        <v>13378615.884408504</v>
      </c>
      <c r="E57" s="942">
        <v>13792868.660905685</v>
      </c>
      <c r="F57" s="914">
        <v>3.0963799250709689E-2</v>
      </c>
      <c r="G57" s="915">
        <v>3.775511867678949E-2</v>
      </c>
      <c r="H57" s="46"/>
    </row>
    <row r="58" spans="2:8" ht="18.5" customHeight="1">
      <c r="B58" s="853" t="s">
        <v>358</v>
      </c>
      <c r="C58" s="931">
        <v>11455585</v>
      </c>
      <c r="D58" s="932">
        <v>12264985.428408504</v>
      </c>
      <c r="E58" s="933">
        <v>12649188.368005686</v>
      </c>
      <c r="F58" s="858">
        <v>3.1325185165510305E-2</v>
      </c>
      <c r="G58" s="857">
        <v>0.10419401261530381</v>
      </c>
      <c r="H58" s="46"/>
    </row>
    <row r="59" spans="2:8" ht="18.5" customHeight="1" thickBot="1">
      <c r="B59" s="381" t="s">
        <v>359</v>
      </c>
      <c r="C59" s="943">
        <v>1835478</v>
      </c>
      <c r="D59" s="944">
        <v>1113630.456</v>
      </c>
      <c r="E59" s="945">
        <v>1143680.2929</v>
      </c>
      <c r="F59" s="916">
        <v>2.6983670155658945E-2</v>
      </c>
      <c r="G59" s="917">
        <v>-0.37690329554481172</v>
      </c>
      <c r="H59" s="46"/>
    </row>
    <row r="60" spans="2:8" ht="18.5" customHeight="1" thickBot="1">
      <c r="B60" s="46"/>
      <c r="C60" s="46"/>
      <c r="D60" s="46"/>
      <c r="E60" s="46"/>
      <c r="F60" s="46"/>
      <c r="G60" s="46"/>
    </row>
    <row r="61" spans="2:8" ht="18.5" customHeight="1" thickBot="1">
      <c r="B61" s="177" t="s">
        <v>360</v>
      </c>
      <c r="C61" s="946">
        <v>0.18352384606107125</v>
      </c>
      <c r="D61" s="947">
        <v>0.16727231122675595</v>
      </c>
      <c r="E61" s="947">
        <v>0.1714394307534014</v>
      </c>
      <c r="F61" s="920" t="str">
        <f>+ROUND((E61-D61)*10^4,0)&amp;" pbs"</f>
        <v>42 pbs</v>
      </c>
      <c r="G61" s="921" t="str">
        <f>+ROUND((E61-C61)*10^4,0)&amp;" pbs"</f>
        <v>-121 pbs</v>
      </c>
      <c r="H61" s="46"/>
    </row>
    <row r="62" spans="2:8" s="92" customFormat="1">
      <c r="B62"/>
      <c r="C62"/>
      <c r="D62"/>
      <c r="E62"/>
      <c r="F62"/>
      <c r="G62"/>
      <c r="H62"/>
    </row>
    <row r="63" spans="2:8">
      <c r="B63" s="272"/>
      <c r="C63" s="46"/>
      <c r="D63" s="46"/>
      <c r="E63" s="46"/>
      <c r="F63" s="46"/>
      <c r="G63" s="46"/>
      <c r="H63" s="46"/>
    </row>
    <row r="64" spans="2:8">
      <c r="B64" s="272"/>
      <c r="C64" s="46"/>
      <c r="D64" s="46"/>
      <c r="E64" s="46"/>
      <c r="F64" s="46"/>
      <c r="G64" s="46"/>
      <c r="H64" s="46"/>
    </row>
    <row r="65" spans="2:2">
      <c r="B65" s="272"/>
    </row>
    <row r="66" spans="2:2">
      <c r="B66" s="272"/>
    </row>
  </sheetData>
  <mergeCells count="11">
    <mergeCell ref="B2:E2"/>
    <mergeCell ref="F48:G48"/>
    <mergeCell ref="C48:E48"/>
    <mergeCell ref="C4:E4"/>
    <mergeCell ref="F4:G4"/>
    <mergeCell ref="C21:E21"/>
    <mergeCell ref="F21:G21"/>
    <mergeCell ref="F28:G28"/>
    <mergeCell ref="F41:G41"/>
    <mergeCell ref="C28:E28"/>
    <mergeCell ref="C41:E41"/>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J33"/>
  <sheetViews>
    <sheetView showGridLines="0" topLeftCell="A17" zoomScale="97" zoomScaleNormal="97" workbookViewId="0">
      <selection activeCell="B24" sqref="B24"/>
    </sheetView>
  </sheetViews>
  <sheetFormatPr baseColWidth="10" defaultColWidth="11.453125" defaultRowHeight="14"/>
  <cols>
    <col min="1" max="1" width="11.453125" style="39"/>
    <col min="2" max="2" width="45.453125" style="39" customWidth="1"/>
    <col min="3" max="6" width="11.453125" style="39"/>
    <col min="7" max="7" width="12.54296875" style="39" customWidth="1"/>
    <col min="8" max="16384" width="11.453125" style="39"/>
  </cols>
  <sheetData>
    <row r="1" spans="1:10" ht="14.5">
      <c r="A1" s="132" t="s">
        <v>39</v>
      </c>
    </row>
    <row r="2" spans="1:10" ht="14.5" thickBot="1"/>
    <row r="3" spans="1:10" customFormat="1" ht="14.75" customHeight="1">
      <c r="B3" s="572"/>
      <c r="C3" s="2224">
        <v>2020</v>
      </c>
      <c r="D3" s="2222">
        <v>2021</v>
      </c>
      <c r="E3" s="2222">
        <v>2022</v>
      </c>
      <c r="F3" s="2222">
        <v>2023</v>
      </c>
      <c r="G3" s="2222">
        <v>2024</v>
      </c>
      <c r="H3" s="2222" t="s">
        <v>880</v>
      </c>
      <c r="I3" s="2220" t="s">
        <v>881</v>
      </c>
      <c r="J3" s="46"/>
    </row>
    <row r="4" spans="1:10" customFormat="1" ht="15" thickBot="1">
      <c r="B4" s="110"/>
      <c r="C4" s="2225"/>
      <c r="D4" s="2223"/>
      <c r="E4" s="2223"/>
      <c r="F4" s="2223"/>
      <c r="G4" s="2223"/>
      <c r="H4" s="2223"/>
      <c r="I4" s="2221"/>
      <c r="J4" s="46"/>
    </row>
    <row r="5" spans="1:10" customFormat="1" ht="14.5">
      <c r="B5" s="1473" t="s">
        <v>367</v>
      </c>
      <c r="C5" s="1437">
        <v>209.72255853082601</v>
      </c>
      <c r="D5" s="1437">
        <v>229.79149611685699</v>
      </c>
      <c r="E5" s="1437">
        <v>248.40312357429602</v>
      </c>
      <c r="F5" s="1437">
        <v>272.22134890892198</v>
      </c>
      <c r="G5" s="1437">
        <v>295.16036734752504</v>
      </c>
      <c r="H5" s="2059">
        <v>336.67882166015897</v>
      </c>
      <c r="I5" s="2060">
        <v>364.980746916898</v>
      </c>
      <c r="J5" s="46"/>
    </row>
    <row r="6" spans="1:10" customFormat="1" ht="14.5">
      <c r="B6" s="1474" t="s">
        <v>368</v>
      </c>
      <c r="C6" s="2061">
        <v>-10.93761741958069</v>
      </c>
      <c r="D6" s="2061">
        <v>13.366839971497029</v>
      </c>
      <c r="E6" s="2061">
        <v>2.8099921871960589</v>
      </c>
      <c r="F6" s="2061">
        <v>-0.4031185461340101</v>
      </c>
      <c r="G6" s="2061">
        <v>3.3319029941819309</v>
      </c>
      <c r="H6" s="2062">
        <v>3.4</v>
      </c>
      <c r="I6" s="2063">
        <v>3.2</v>
      </c>
      <c r="J6" s="46"/>
    </row>
    <row r="7" spans="1:10" customFormat="1" ht="14.5">
      <c r="B7" s="1474" t="s">
        <v>369</v>
      </c>
      <c r="C7" s="815">
        <v>6428</v>
      </c>
      <c r="D7" s="815">
        <v>6956</v>
      </c>
      <c r="E7" s="815">
        <v>7438</v>
      </c>
      <c r="F7" s="815">
        <v>8072</v>
      </c>
      <c r="G7" s="815">
        <v>8671</v>
      </c>
      <c r="H7" s="2064">
        <v>9801.3516777394343</v>
      </c>
      <c r="I7" s="2060">
        <v>10530.281202101585</v>
      </c>
      <c r="J7" s="46"/>
    </row>
    <row r="8" spans="1:10" customFormat="1" ht="14.5">
      <c r="B8" s="1474" t="s">
        <v>370</v>
      </c>
      <c r="C8" s="2061">
        <v>-9.2851746778241875</v>
      </c>
      <c r="D8" s="2061">
        <v>13.869962003552061</v>
      </c>
      <c r="E8" s="2061">
        <v>2.3872362308662076</v>
      </c>
      <c r="F8" s="2061">
        <v>-1.0540142128753729</v>
      </c>
      <c r="G8" s="2061">
        <v>3.9442174874445612</v>
      </c>
      <c r="H8" s="2062">
        <v>5.9827248667500044</v>
      </c>
      <c r="I8" s="2063">
        <v>3.7261924029027114</v>
      </c>
      <c r="J8" s="46"/>
    </row>
    <row r="9" spans="1:10" customFormat="1" ht="14.5">
      <c r="B9" s="1474" t="s">
        <v>371</v>
      </c>
      <c r="C9" s="2061">
        <v>20.642258930761955</v>
      </c>
      <c r="D9" s="2061">
        <v>24.684513247015285</v>
      </c>
      <c r="E9" s="2061">
        <v>24.839844736850928</v>
      </c>
      <c r="F9" s="2061">
        <v>22.48104930659569</v>
      </c>
      <c r="G9" s="2061">
        <v>22.110076828066575</v>
      </c>
      <c r="H9" s="2062">
        <v>22.771566679956514</v>
      </c>
      <c r="I9" s="2063">
        <v>22.765733929539696</v>
      </c>
      <c r="J9" s="46"/>
    </row>
    <row r="10" spans="1:10" customFormat="1" ht="15" thickBot="1">
      <c r="B10" s="1474" t="s">
        <v>372</v>
      </c>
      <c r="C10" s="2061">
        <v>-4.3</v>
      </c>
      <c r="D10" s="2061">
        <v>12.6</v>
      </c>
      <c r="E10" s="2061">
        <v>9.6999999999999993</v>
      </c>
      <c r="F10" s="2061">
        <v>2.8</v>
      </c>
      <c r="G10" s="2061">
        <v>1.3</v>
      </c>
      <c r="H10" s="2062">
        <v>5.5</v>
      </c>
      <c r="I10" s="2063">
        <v>6.9</v>
      </c>
      <c r="J10" s="46"/>
    </row>
    <row r="11" spans="1:10" customFormat="1" ht="15" thickBot="1">
      <c r="B11" s="1475" t="s">
        <v>373</v>
      </c>
      <c r="C11" s="2065">
        <v>1.9732322294607343</v>
      </c>
      <c r="D11" s="2065">
        <v>6.4303871634072465</v>
      </c>
      <c r="E11" s="2065">
        <v>8.4591620000000063</v>
      </c>
      <c r="F11" s="2065">
        <v>3.2448888991439588</v>
      </c>
      <c r="G11" s="2065">
        <v>1.9663027014282335</v>
      </c>
      <c r="H11" s="2066">
        <v>1.4</v>
      </c>
      <c r="I11" s="2067">
        <v>2</v>
      </c>
      <c r="J11" s="46"/>
    </row>
    <row r="12" spans="1:10" customFormat="1" ht="15" thickBot="1">
      <c r="B12" s="1473" t="s">
        <v>374</v>
      </c>
      <c r="C12" s="2068">
        <v>0.25</v>
      </c>
      <c r="D12" s="2068">
        <v>2.5</v>
      </c>
      <c r="E12" s="2068">
        <v>7.5</v>
      </c>
      <c r="F12" s="2068">
        <v>6.75</v>
      </c>
      <c r="G12" s="2068">
        <v>5</v>
      </c>
      <c r="H12" s="2069">
        <v>4.25</v>
      </c>
      <c r="I12" s="2070">
        <v>4</v>
      </c>
      <c r="J12" s="46"/>
    </row>
    <row r="13" spans="1:10" customFormat="1" ht="15" thickBot="1">
      <c r="B13" s="1475" t="s">
        <v>375</v>
      </c>
      <c r="C13" s="2071">
        <v>3.6179999999999999</v>
      </c>
      <c r="D13" s="2071">
        <v>3.9910000000000001</v>
      </c>
      <c r="E13" s="2071">
        <v>3.81</v>
      </c>
      <c r="F13" s="2071">
        <v>3.7069999999999999</v>
      </c>
      <c r="G13" s="2071">
        <v>3.7570000000000001</v>
      </c>
      <c r="H13" s="2072">
        <v>3.45</v>
      </c>
      <c r="I13" s="2073">
        <v>3.35</v>
      </c>
      <c r="J13" s="46"/>
    </row>
    <row r="14" spans="1:10" customFormat="1" ht="15" thickBot="1">
      <c r="B14" s="1473" t="s">
        <v>791</v>
      </c>
      <c r="C14" s="2074">
        <v>-9.3051359516616264E-2</v>
      </c>
      <c r="D14" s="2074">
        <v>-0.10309563294637926</v>
      </c>
      <c r="E14" s="2074">
        <v>4.535204209471317E-2</v>
      </c>
      <c r="F14" s="2074">
        <v>2.7034120734908244E-2</v>
      </c>
      <c r="G14" s="2074">
        <v>-1.3487995683841377E-2</v>
      </c>
      <c r="H14" s="2075">
        <v>8.1714133617247733E-2</v>
      </c>
      <c r="I14" s="2076">
        <v>2.8985507246376871E-2</v>
      </c>
      <c r="J14" s="46"/>
    </row>
    <row r="15" spans="1:10" customFormat="1" ht="15" thickBot="1">
      <c r="B15" s="1475" t="s">
        <v>376</v>
      </c>
      <c r="C15" s="2065">
        <v>-8.7106622473447626</v>
      </c>
      <c r="D15" s="2065">
        <v>-2.4854980402089497</v>
      </c>
      <c r="E15" s="2065">
        <v>-1.677904233682173</v>
      </c>
      <c r="F15" s="2065">
        <v>-2.7447094729454942</v>
      </c>
      <c r="G15" s="2065">
        <v>-3.4582185556383092</v>
      </c>
      <c r="H15" s="2066">
        <v>-2.2999999999999998</v>
      </c>
      <c r="I15" s="2067">
        <v>-2.2999999999999998</v>
      </c>
      <c r="J15" s="46"/>
    </row>
    <row r="16" spans="1:10" customFormat="1" ht="15" thickBot="1">
      <c r="B16" s="1473" t="s">
        <v>377</v>
      </c>
      <c r="C16" s="2061">
        <v>33.950221340665841</v>
      </c>
      <c r="D16" s="2061">
        <v>35.309561170894824</v>
      </c>
      <c r="E16" s="2061">
        <v>33.341152358586676</v>
      </c>
      <c r="F16" s="2061">
        <v>32.359804094804637</v>
      </c>
      <c r="G16" s="2061">
        <v>32.098447519606957</v>
      </c>
      <c r="H16" s="2062">
        <v>32.200000000000003</v>
      </c>
      <c r="I16" s="2063">
        <v>32</v>
      </c>
      <c r="J16" s="46"/>
    </row>
    <row r="17" spans="2:10" customFormat="1" ht="14.5">
      <c r="B17" s="1473" t="s">
        <v>378</v>
      </c>
      <c r="C17" s="2077">
        <v>8.097588386434694</v>
      </c>
      <c r="D17" s="2077">
        <v>15.1146996751011</v>
      </c>
      <c r="E17" s="2077">
        <v>10.330588681369896</v>
      </c>
      <c r="F17" s="2077">
        <v>17.149876194019107</v>
      </c>
      <c r="G17" s="2077">
        <v>24.080575890999903</v>
      </c>
      <c r="H17" s="2078">
        <v>29</v>
      </c>
      <c r="I17" s="2079">
        <v>30</v>
      </c>
      <c r="J17" s="46"/>
    </row>
    <row r="18" spans="2:10" customFormat="1" ht="14.5">
      <c r="B18" s="1474" t="s">
        <v>379</v>
      </c>
      <c r="C18" s="2080">
        <v>3.861095555557259E-2</v>
      </c>
      <c r="D18" s="2080">
        <v>6.5775713768862654E-2</v>
      </c>
      <c r="E18" s="2080">
        <v>4.1587998301801037E-2</v>
      </c>
      <c r="F18" s="2080">
        <v>6.2999747311358004E-2</v>
      </c>
      <c r="G18" s="2080">
        <v>8.1584719884316884E-2</v>
      </c>
      <c r="H18" s="2081">
        <v>8.6135504030224921E-2</v>
      </c>
      <c r="I18" s="2082">
        <v>8.2196116516882092E-2</v>
      </c>
      <c r="J18" s="46"/>
    </row>
    <row r="19" spans="2:10" customFormat="1" ht="14.5">
      <c r="B19" s="1474" t="s">
        <v>380</v>
      </c>
      <c r="C19" s="815">
        <v>42.821588343901396</v>
      </c>
      <c r="D19" s="815">
        <v>63.113901287430799</v>
      </c>
      <c r="E19" s="815">
        <v>66.339230669420303</v>
      </c>
      <c r="F19" s="815">
        <v>67.107543530058408</v>
      </c>
      <c r="G19" s="815">
        <v>76.171929544073805</v>
      </c>
      <c r="H19" s="2064">
        <v>85</v>
      </c>
      <c r="I19" s="2060">
        <v>90</v>
      </c>
      <c r="J19" s="46"/>
    </row>
    <row r="20" spans="2:10" customFormat="1" ht="14.5">
      <c r="B20" s="1474" t="s">
        <v>381</v>
      </c>
      <c r="C20" s="815">
        <v>34.723999957466702</v>
      </c>
      <c r="D20" s="815">
        <v>47.999201612329699</v>
      </c>
      <c r="E20" s="815">
        <v>56.008641988050407</v>
      </c>
      <c r="F20" s="815">
        <v>49.9576673360393</v>
      </c>
      <c r="G20" s="815">
        <v>52.091353653073902</v>
      </c>
      <c r="H20" s="2064">
        <v>56</v>
      </c>
      <c r="I20" s="2060">
        <v>60</v>
      </c>
      <c r="J20" s="46"/>
    </row>
    <row r="21" spans="2:10" customFormat="1" ht="14.5">
      <c r="B21" s="1474" t="s">
        <v>382</v>
      </c>
      <c r="C21" s="2083">
        <v>7.5018310412211494E-3</v>
      </c>
      <c r="D21" s="2083">
        <v>-2.2152450226268983E-2</v>
      </c>
      <c r="E21" s="2083">
        <v>-4.0145009330337975E-2</v>
      </c>
      <c r="F21" s="2083">
        <v>3.2338139335240769E-3</v>
      </c>
      <c r="G21" s="2083">
        <v>2.164923561830712E-2</v>
      </c>
      <c r="H21" s="2084">
        <v>1.7000000000000001E-2</v>
      </c>
      <c r="I21" s="2085">
        <v>1.2E-2</v>
      </c>
      <c r="J21" s="46"/>
    </row>
    <row r="22" spans="2:10" customFormat="1" ht="14.5">
      <c r="B22" s="1474" t="s">
        <v>383</v>
      </c>
      <c r="C22" s="815">
        <v>74.706911239999997</v>
      </c>
      <c r="D22" s="815">
        <v>78.495490170000011</v>
      </c>
      <c r="E22" s="815">
        <v>71.883365300000008</v>
      </c>
      <c r="F22" s="815">
        <v>71.033000000000001</v>
      </c>
      <c r="G22" s="815">
        <v>78.986999999999995</v>
      </c>
      <c r="H22" s="2064">
        <v>88</v>
      </c>
      <c r="I22" s="2060">
        <v>88</v>
      </c>
      <c r="J22" s="46"/>
    </row>
    <row r="23" spans="2:10" customFormat="1" ht="14.5">
      <c r="B23" s="1474" t="s">
        <v>379</v>
      </c>
      <c r="C23" s="2080">
        <v>0.35621781349295917</v>
      </c>
      <c r="D23" s="2080">
        <v>0.34159440839395694</v>
      </c>
      <c r="E23" s="2080">
        <v>0.28938188967056239</v>
      </c>
      <c r="F23" s="2080">
        <v>0.26093838813415676</v>
      </c>
      <c r="G23" s="2080">
        <v>0.26760706632066167</v>
      </c>
      <c r="H23" s="2081">
        <v>0.26137670188482043</v>
      </c>
      <c r="I23" s="2082">
        <v>0.24110860844952078</v>
      </c>
      <c r="J23" s="46"/>
    </row>
    <row r="24" spans="2:10" customFormat="1" ht="15" thickBot="1">
      <c r="B24" s="1476" t="s">
        <v>384</v>
      </c>
      <c r="C24" s="2086">
        <v>25.817386705969891</v>
      </c>
      <c r="D24" s="2086">
        <v>19.62419895330175</v>
      </c>
      <c r="E24" s="2086">
        <v>15.401201546433464</v>
      </c>
      <c r="F24" s="2086">
        <v>17.062365908047198</v>
      </c>
      <c r="G24" s="2086">
        <v>18.195802825793294</v>
      </c>
      <c r="H24" s="2087">
        <v>18.857142857142858</v>
      </c>
      <c r="I24" s="2088">
        <v>17.600000000000001</v>
      </c>
      <c r="J24" s="46"/>
    </row>
    <row r="25" spans="2:10" customFormat="1" ht="14.5">
      <c r="B25" s="46"/>
      <c r="C25" s="46"/>
      <c r="D25" s="46"/>
      <c r="E25" s="46"/>
      <c r="F25" s="46"/>
      <c r="G25" s="46"/>
      <c r="H25" s="46"/>
    </row>
    <row r="26" spans="2:10">
      <c r="B26" s="1477" t="s">
        <v>385</v>
      </c>
      <c r="C26" s="1477"/>
      <c r="D26" s="46"/>
      <c r="E26" s="46"/>
      <c r="F26" s="46"/>
      <c r="G26" s="46"/>
      <c r="H26" s="46"/>
    </row>
    <row r="27" spans="2:10">
      <c r="B27" s="1170" t="s">
        <v>705</v>
      </c>
      <c r="C27" s="1170"/>
      <c r="D27" s="46"/>
      <c r="E27" s="46"/>
      <c r="F27" s="46"/>
      <c r="G27" s="46"/>
      <c r="H27" s="46"/>
    </row>
    <row r="28" spans="2:10">
      <c r="B28" s="1170" t="s">
        <v>386</v>
      </c>
      <c r="C28" s="1170"/>
      <c r="D28" s="46"/>
      <c r="E28" s="46"/>
      <c r="F28" s="46"/>
      <c r="G28" s="46"/>
      <c r="H28" s="46"/>
    </row>
    <row r="29" spans="2:10">
      <c r="B29" s="1170" t="s">
        <v>706</v>
      </c>
      <c r="C29" s="1170"/>
      <c r="D29" s="46"/>
      <c r="E29" s="46"/>
      <c r="F29" s="46"/>
      <c r="G29" s="46"/>
      <c r="H29" s="46"/>
    </row>
    <row r="30" spans="2:10">
      <c r="B30" s="1170" t="s">
        <v>882</v>
      </c>
      <c r="C30" s="1170"/>
      <c r="D30" s="46"/>
      <c r="E30" s="46"/>
      <c r="F30" s="46"/>
      <c r="G30" s="46"/>
      <c r="H30" s="46"/>
    </row>
    <row r="31" spans="2:10">
      <c r="B31" s="1186"/>
      <c r="C31" s="46"/>
      <c r="D31" s="46"/>
      <c r="E31" s="46"/>
      <c r="F31" s="46"/>
      <c r="G31" s="46"/>
      <c r="H31" s="46"/>
    </row>
    <row r="32" spans="2:10">
      <c r="B32" s="46"/>
      <c r="C32" s="46"/>
      <c r="D32" s="46"/>
      <c r="E32" s="46"/>
      <c r="F32" s="46"/>
      <c r="G32" s="46"/>
      <c r="H32" s="46"/>
    </row>
    <row r="33" spans="2:8">
      <c r="B33" s="46"/>
      <c r="C33" s="46"/>
      <c r="D33" s="46"/>
      <c r="E33" s="46"/>
      <c r="F33" s="46"/>
      <c r="G33" s="46"/>
      <c r="H33" s="46"/>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tabSelected="1" workbookViewId="0">
      <selection activeCell="L17" sqref="L17"/>
    </sheetView>
  </sheetViews>
  <sheetFormatPr baseColWidth="10" defaultColWidth="11.453125" defaultRowHeight="14.5"/>
  <sheetData>
    <row r="6" spans="1:1">
      <c r="A6" t="s">
        <v>387</v>
      </c>
    </row>
  </sheetData>
  <pageMargins left="0.7" right="0.7" top="0.75" bottom="0.75" header="0.3" footer="0.3"/>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9B76-694F-4390-A1DC-C468BFA7703D}">
  <sheetPr>
    <tabColor rgb="FF2AD2C9"/>
  </sheetPr>
  <dimension ref="B2:N28"/>
  <sheetViews>
    <sheetView showGridLines="0" topLeftCell="D1" workbookViewId="0">
      <selection activeCell="F11" sqref="F11"/>
    </sheetView>
  </sheetViews>
  <sheetFormatPr baseColWidth="10" defaultRowHeight="14.5"/>
  <cols>
    <col min="1" max="1" width="7.1796875" customWidth="1"/>
    <col min="2" max="2" width="27" customWidth="1"/>
  </cols>
  <sheetData>
    <row r="2" spans="2:14">
      <c r="C2" s="2226" t="s">
        <v>746</v>
      </c>
      <c r="D2" s="2226"/>
      <c r="E2" s="2226"/>
      <c r="F2" s="2226"/>
      <c r="G2" s="2226"/>
      <c r="H2" s="2226"/>
      <c r="I2" s="2226"/>
      <c r="J2" s="153"/>
    </row>
    <row r="3" spans="2:14" ht="15" thickBot="1">
      <c r="C3" s="153"/>
      <c r="D3" s="153"/>
      <c r="E3" s="153"/>
      <c r="F3" s="153"/>
      <c r="G3" s="153"/>
      <c r="H3" s="153"/>
      <c r="I3" s="153"/>
      <c r="J3" s="153"/>
    </row>
    <row r="4" spans="2:14">
      <c r="B4" s="2133" t="s">
        <v>747</v>
      </c>
      <c r="C4" s="2136" t="s">
        <v>124</v>
      </c>
      <c r="D4" s="2137"/>
      <c r="E4" s="2138"/>
      <c r="F4" s="2227" t="s">
        <v>125</v>
      </c>
      <c r="G4" s="2228"/>
      <c r="H4" s="2136" t="s">
        <v>44</v>
      </c>
      <c r="I4" s="2138"/>
      <c r="J4" s="2136" t="s">
        <v>748</v>
      </c>
      <c r="K4" s="2137"/>
      <c r="L4" s="2138"/>
      <c r="M4" s="46"/>
      <c r="N4" s="46"/>
    </row>
    <row r="5" spans="2:14">
      <c r="B5" s="2134"/>
      <c r="C5" s="2139"/>
      <c r="D5" s="2140"/>
      <c r="E5" s="2141"/>
      <c r="F5" s="2229"/>
      <c r="G5" s="2230"/>
      <c r="H5" s="2139"/>
      <c r="I5" s="2141"/>
      <c r="J5" s="2139"/>
      <c r="K5" s="2140"/>
      <c r="L5" s="2141"/>
      <c r="M5" s="46"/>
      <c r="N5" s="46"/>
    </row>
    <row r="6" spans="2:14" ht="15" thickBot="1">
      <c r="B6" s="2135"/>
      <c r="C6" s="877" t="s">
        <v>819</v>
      </c>
      <c r="D6" s="878" t="s">
        <v>727</v>
      </c>
      <c r="E6" s="879" t="s">
        <v>820</v>
      </c>
      <c r="F6" s="1527" t="s">
        <v>46</v>
      </c>
      <c r="G6" s="1528" t="s">
        <v>47</v>
      </c>
      <c r="H6" s="1527" t="s">
        <v>46</v>
      </c>
      <c r="I6" s="1528" t="s">
        <v>47</v>
      </c>
      <c r="J6" s="877" t="s">
        <v>819</v>
      </c>
      <c r="K6" s="878" t="s">
        <v>727</v>
      </c>
      <c r="L6" s="879" t="s">
        <v>820</v>
      </c>
      <c r="M6" s="46"/>
      <c r="N6" s="46"/>
    </row>
    <row r="7" spans="2:14">
      <c r="B7" s="1529" t="s">
        <v>126</v>
      </c>
      <c r="C7" s="1530">
        <v>116636.78365769018</v>
      </c>
      <c r="D7" s="1531">
        <v>119142.11730121453</v>
      </c>
      <c r="E7" s="1532">
        <v>121189.08413300438</v>
      </c>
      <c r="F7" s="1916">
        <v>2046.9668317898468</v>
      </c>
      <c r="G7" s="1917">
        <v>4552.3004753142013</v>
      </c>
      <c r="H7" s="1533">
        <v>1.7180883453789209E-2</v>
      </c>
      <c r="I7" s="1533">
        <v>3.9029715434150347E-2</v>
      </c>
      <c r="J7" s="1534">
        <v>0.82151204510217724</v>
      </c>
      <c r="K7" s="1533">
        <v>0.81802058943910627</v>
      </c>
      <c r="L7" s="1535">
        <v>0.82598849818546627</v>
      </c>
      <c r="M7" s="46"/>
      <c r="N7" s="46"/>
    </row>
    <row r="8" spans="2:14">
      <c r="B8" s="1536" t="s">
        <v>127</v>
      </c>
      <c r="C8" s="1530">
        <v>52817.42111354322</v>
      </c>
      <c r="D8" s="1531">
        <v>54096.336648454577</v>
      </c>
      <c r="E8" s="1532">
        <v>54645.44988670895</v>
      </c>
      <c r="F8" s="1916">
        <v>549.11323825437285</v>
      </c>
      <c r="G8" s="1917">
        <v>1828.0287731657299</v>
      </c>
      <c r="H8" s="1533">
        <v>1.0150654781354129E-2</v>
      </c>
      <c r="I8" s="1533">
        <v>3.4610337548210968E-2</v>
      </c>
      <c r="J8" s="1534">
        <v>0.37201083805047958</v>
      </c>
      <c r="K8" s="1533">
        <v>0.37142127565005123</v>
      </c>
      <c r="L8" s="1535">
        <v>0.37244701870223557</v>
      </c>
      <c r="M8" s="46"/>
      <c r="N8" s="46"/>
    </row>
    <row r="9" spans="2:14">
      <c r="B9" s="1537" t="s">
        <v>749</v>
      </c>
      <c r="C9" s="1538">
        <v>31545.193505143543</v>
      </c>
      <c r="D9" s="1539">
        <v>32205.697115051826</v>
      </c>
      <c r="E9" s="1540">
        <v>32543.956540605974</v>
      </c>
      <c r="F9" s="1924">
        <v>338.25942555414804</v>
      </c>
      <c r="G9" s="1925">
        <v>998.76303546243071</v>
      </c>
      <c r="H9" s="1541">
        <v>1.0503092802051306E-2</v>
      </c>
      <c r="I9" s="1542">
        <v>3.1661338051376386E-2</v>
      </c>
      <c r="J9" s="1543">
        <v>0.22218339375346588</v>
      </c>
      <c r="K9" s="1542">
        <v>0.22112183276671937</v>
      </c>
      <c r="L9" s="1544">
        <v>0.22180986002408046</v>
      </c>
      <c r="M9" s="46"/>
      <c r="N9" s="46"/>
    </row>
    <row r="10" spans="2:14">
      <c r="B10" s="1537" t="s">
        <v>750</v>
      </c>
      <c r="C10" s="1538">
        <v>21272.227608399673</v>
      </c>
      <c r="D10" s="1539">
        <v>21890.639533402758</v>
      </c>
      <c r="E10" s="1540">
        <v>22101.493346102972</v>
      </c>
      <c r="F10" s="1924">
        <v>210.85381270021389</v>
      </c>
      <c r="G10" s="1925">
        <v>829.26573770329924</v>
      </c>
      <c r="H10" s="1541">
        <v>9.6321449347549493E-3</v>
      </c>
      <c r="I10" s="1542">
        <v>3.8983493076947484E-2</v>
      </c>
      <c r="J10" s="1543">
        <v>0.1498274442970137</v>
      </c>
      <c r="K10" s="1542">
        <v>0.15029944288333194</v>
      </c>
      <c r="L10" s="1544">
        <v>0.15063715867815511</v>
      </c>
      <c r="M10" s="46"/>
      <c r="N10" s="46"/>
    </row>
    <row r="11" spans="2:14">
      <c r="B11" s="1536" t="s">
        <v>659</v>
      </c>
      <c r="C11" s="1530">
        <v>63819.362544146948</v>
      </c>
      <c r="D11" s="1531">
        <v>65045.780652759939</v>
      </c>
      <c r="E11" s="1532">
        <v>66543.634246295434</v>
      </c>
      <c r="F11" s="1916">
        <v>1497.8535935354957</v>
      </c>
      <c r="G11" s="1917">
        <v>2724.2717021484859</v>
      </c>
      <c r="H11" s="1533">
        <v>2.3027682633738111E-2</v>
      </c>
      <c r="I11" s="1533">
        <v>4.2687228351175888E-2</v>
      </c>
      <c r="J11" s="1534">
        <v>0.44950120705169755</v>
      </c>
      <c r="K11" s="1533">
        <v>0.44659931378905499</v>
      </c>
      <c r="L11" s="1535">
        <v>0.4535414794832307</v>
      </c>
      <c r="M11" s="46"/>
      <c r="N11" s="46"/>
    </row>
    <row r="12" spans="2:14">
      <c r="B12" s="1537" t="s">
        <v>751</v>
      </c>
      <c r="C12" s="1538">
        <v>7732.4523940225799</v>
      </c>
      <c r="D12" s="1539">
        <v>7521.1164537273071</v>
      </c>
      <c r="E12" s="1540">
        <v>7751.3086646655429</v>
      </c>
      <c r="F12" s="1924">
        <v>230.1922109382358</v>
      </c>
      <c r="G12" s="1919">
        <v>18.856270642962954</v>
      </c>
      <c r="H12" s="1541">
        <v>3.060612242270988E-2</v>
      </c>
      <c r="I12" s="1542">
        <v>2.4385886497715337E-3</v>
      </c>
      <c r="J12" s="1543">
        <v>5.4462259509072908E-2</v>
      </c>
      <c r="K12" s="1542">
        <v>5.1639405561037945E-2</v>
      </c>
      <c r="L12" s="1544">
        <v>5.2830598140938032E-2</v>
      </c>
      <c r="M12" s="46"/>
      <c r="N12" s="46"/>
    </row>
    <row r="13" spans="2:14">
      <c r="B13" s="1537" t="s">
        <v>752</v>
      </c>
      <c r="C13" s="1538">
        <v>16176.257115839462</v>
      </c>
      <c r="D13" s="1539">
        <v>15922.007283966086</v>
      </c>
      <c r="E13" s="1540">
        <v>16193.37905882079</v>
      </c>
      <c r="F13" s="1924">
        <v>271.3717748547042</v>
      </c>
      <c r="G13" s="1919">
        <v>17.121942981328175</v>
      </c>
      <c r="H13" s="1541">
        <v>1.7043816776040721E-2</v>
      </c>
      <c r="I13" s="1542">
        <v>1.0584613522595099E-3</v>
      </c>
      <c r="J13" s="1543">
        <v>0.1139348124030317</v>
      </c>
      <c r="K13" s="1542">
        <v>0.10931927414513819</v>
      </c>
      <c r="L13" s="1544">
        <v>0.11036922132907427</v>
      </c>
      <c r="M13" s="46"/>
      <c r="N13" s="46"/>
    </row>
    <row r="14" spans="2:14">
      <c r="B14" s="1537" t="s">
        <v>753</v>
      </c>
      <c r="C14" s="1538">
        <v>21440.320348068184</v>
      </c>
      <c r="D14" s="1539">
        <v>22439.306895991529</v>
      </c>
      <c r="E14" s="1540">
        <v>22986.068041412887</v>
      </c>
      <c r="F14" s="1924">
        <v>546.76114542135838</v>
      </c>
      <c r="G14" s="1925">
        <v>1545.7476933447033</v>
      </c>
      <c r="H14" s="1541">
        <v>2.4366222537783866E-2</v>
      </c>
      <c r="I14" s="1542">
        <v>7.2095363700289905E-2</v>
      </c>
      <c r="J14" s="1543">
        <v>0.15101137792413752</v>
      </c>
      <c r="K14" s="1542">
        <v>0.15406655068297057</v>
      </c>
      <c r="L14" s="1544">
        <v>0.15666615484838789</v>
      </c>
      <c r="M14" s="46"/>
      <c r="N14" s="46"/>
    </row>
    <row r="15" spans="2:14">
      <c r="B15" s="1537" t="s">
        <v>754</v>
      </c>
      <c r="C15" s="1538">
        <v>12614.592167318857</v>
      </c>
      <c r="D15" s="1539">
        <v>13206.617227939641</v>
      </c>
      <c r="E15" s="1540">
        <v>13511.189499662556</v>
      </c>
      <c r="F15" s="1924">
        <v>304.57227172291459</v>
      </c>
      <c r="G15" s="1925">
        <v>896.59733234369924</v>
      </c>
      <c r="H15" s="1541">
        <v>2.3062095801381188E-2</v>
      </c>
      <c r="I15" s="1542">
        <v>7.1076204482183103E-2</v>
      </c>
      <c r="J15" s="1543">
        <v>8.8848809822447097E-2</v>
      </c>
      <c r="K15" s="1542">
        <v>9.0675615424753858E-2</v>
      </c>
      <c r="L15" s="1544">
        <v>9.2088220678995969E-2</v>
      </c>
      <c r="M15" s="46"/>
      <c r="N15" s="46"/>
    </row>
    <row r="16" spans="2:14">
      <c r="B16" s="1537" t="s">
        <v>755</v>
      </c>
      <c r="C16" s="1538">
        <v>5855.7405188978746</v>
      </c>
      <c r="D16" s="1539">
        <v>5956.7327911353668</v>
      </c>
      <c r="E16" s="1540">
        <v>6101.6889817336605</v>
      </c>
      <c r="F16" s="1918">
        <v>144.95619059829369</v>
      </c>
      <c r="G16" s="1919">
        <v>245.9484628357859</v>
      </c>
      <c r="H16" s="1542">
        <v>2.4334848595863434E-2</v>
      </c>
      <c r="I16" s="1542">
        <v>4.2001257064252062E-2</v>
      </c>
      <c r="J16" s="1543">
        <v>4.1243947393008414E-2</v>
      </c>
      <c r="K16" s="1542">
        <v>4.0898467975154354E-2</v>
      </c>
      <c r="L16" s="1544">
        <v>4.1587284485834569E-2</v>
      </c>
      <c r="M16" s="46"/>
      <c r="N16" s="46"/>
    </row>
    <row r="17" spans="2:14">
      <c r="B17" s="1529" t="s">
        <v>42</v>
      </c>
      <c r="C17" s="1545">
        <v>12199.494901741587</v>
      </c>
      <c r="D17" s="1546">
        <v>12513.529845703117</v>
      </c>
      <c r="E17" s="1547">
        <v>12733.734159965432</v>
      </c>
      <c r="F17" s="1926">
        <v>220.20431426231517</v>
      </c>
      <c r="G17" s="1927">
        <v>534.23925822384444</v>
      </c>
      <c r="H17" s="1548">
        <v>1.7597298042800302E-2</v>
      </c>
      <c r="I17" s="1548">
        <v>4.3791916183970603E-2</v>
      </c>
      <c r="J17" s="1549">
        <v>8.5925140351574988E-2</v>
      </c>
      <c r="K17" s="1548">
        <v>8.5916930907535285E-2</v>
      </c>
      <c r="L17" s="1550">
        <v>8.6789317951602454E-2</v>
      </c>
      <c r="M17" s="46"/>
      <c r="N17" s="46"/>
    </row>
    <row r="18" spans="2:14">
      <c r="B18" s="1529" t="s">
        <v>135</v>
      </c>
      <c r="C18" s="1545">
        <v>1720.6270941757564</v>
      </c>
      <c r="D18" s="1546">
        <v>1889.0447890962998</v>
      </c>
      <c r="E18" s="1547">
        <v>2003.6842821727962</v>
      </c>
      <c r="F18" s="1916">
        <v>114.63949307649636</v>
      </c>
      <c r="G18" s="1917">
        <v>283.05718799703982</v>
      </c>
      <c r="H18" s="1548">
        <v>6.0686487550853041E-2</v>
      </c>
      <c r="I18" s="1548">
        <v>0.16450815458804247</v>
      </c>
      <c r="J18" s="1549">
        <v>1.2118954575624953E-2</v>
      </c>
      <c r="K18" s="1548">
        <v>1.2970035843384117E-2</v>
      </c>
      <c r="L18" s="1550">
        <v>1.3656511912024652E-2</v>
      </c>
      <c r="M18" s="46"/>
      <c r="N18" s="46"/>
    </row>
    <row r="19" spans="2:14">
      <c r="B19" s="1529" t="s">
        <v>136</v>
      </c>
      <c r="C19" s="1545">
        <v>9554.6627079183163</v>
      </c>
      <c r="D19" s="1546">
        <v>10542.499931775725</v>
      </c>
      <c r="E19" s="1547">
        <v>9363.0351507203814</v>
      </c>
      <c r="F19" s="1916">
        <v>-1179.4647810553433</v>
      </c>
      <c r="G19" s="1917">
        <v>-191.62755719793495</v>
      </c>
      <c r="H19" s="1548">
        <v>-0.1118771438167494</v>
      </c>
      <c r="I19" s="1548">
        <v>-2.0055920659462489E-2</v>
      </c>
      <c r="J19" s="1549">
        <v>6.729669882255844E-2</v>
      </c>
      <c r="K19" s="1548">
        <v>7.2383991519554811E-2</v>
      </c>
      <c r="L19" s="1550">
        <v>6.3815643116120077E-2</v>
      </c>
      <c r="M19" s="46"/>
      <c r="N19" s="46"/>
    </row>
    <row r="20" spans="2:14" ht="15" thickBot="1">
      <c r="B20" s="1529" t="s">
        <v>697</v>
      </c>
      <c r="C20" s="1551">
        <v>1866.6099903000984</v>
      </c>
      <c r="D20" s="1552">
        <v>1559.6522818263331</v>
      </c>
      <c r="E20" s="1553">
        <v>1430.5248406653334</v>
      </c>
      <c r="F20" s="1920">
        <v>-129.12744116099975</v>
      </c>
      <c r="G20" s="1921">
        <v>-436.085149634765</v>
      </c>
      <c r="H20" s="1554">
        <v>-8.2792454873206189E-2</v>
      </c>
      <c r="I20" s="1554">
        <v>-0.23362413782252112</v>
      </c>
      <c r="J20" s="1555">
        <v>1.3147161148064503E-2</v>
      </c>
      <c r="K20" s="1554">
        <v>1.0708452290419539E-2</v>
      </c>
      <c r="L20" s="1556">
        <v>9.7500288347865186E-3</v>
      </c>
      <c r="M20" s="46"/>
      <c r="N20" s="46"/>
    </row>
    <row r="21" spans="2:14" ht="15" thickBot="1">
      <c r="B21" s="1557" t="s">
        <v>756</v>
      </c>
      <c r="C21" s="1558">
        <v>141978.17835182592</v>
      </c>
      <c r="D21" s="1559">
        <v>145646.84414961599</v>
      </c>
      <c r="E21" s="1560">
        <v>146720.06256652833</v>
      </c>
      <c r="F21" s="1922">
        <v>1073.2184169123357</v>
      </c>
      <c r="G21" s="1923">
        <v>4741.8842147024116</v>
      </c>
      <c r="H21" s="1561">
        <v>7.3686348865196205E-3</v>
      </c>
      <c r="I21" s="1561">
        <v>3.3398683302950261E-2</v>
      </c>
      <c r="J21" s="1562">
        <v>1</v>
      </c>
      <c r="K21" s="1561">
        <v>1</v>
      </c>
      <c r="L21" s="1563">
        <v>1</v>
      </c>
      <c r="M21" s="46"/>
      <c r="N21" s="46"/>
    </row>
    <row r="23" spans="2:14" ht="36" customHeight="1">
      <c r="B23" s="2124" t="s">
        <v>757</v>
      </c>
      <c r="C23" s="2124"/>
      <c r="D23" s="2124"/>
      <c r="E23" s="2124"/>
      <c r="F23" s="2124"/>
      <c r="G23" s="2124"/>
      <c r="H23" s="2124"/>
      <c r="I23" s="2124"/>
    </row>
    <row r="24" spans="2:14">
      <c r="B24" s="1644"/>
      <c r="C24" s="1644"/>
      <c r="D24" s="1644"/>
      <c r="E24" s="1644"/>
      <c r="F24" s="1644"/>
      <c r="G24" s="1644"/>
      <c r="H24" s="1644"/>
      <c r="I24" s="1644"/>
    </row>
    <row r="25" spans="2:14">
      <c r="B25" s="1711" t="s">
        <v>137</v>
      </c>
      <c r="C25" s="1712"/>
      <c r="D25" s="1644"/>
      <c r="E25" s="1644"/>
      <c r="F25" s="1644"/>
      <c r="G25" s="1644"/>
      <c r="H25" s="1644"/>
      <c r="I25" s="1644"/>
    </row>
    <row r="26" spans="2:14">
      <c r="B26" s="1711" t="s">
        <v>138</v>
      </c>
      <c r="C26" s="1713"/>
      <c r="D26" s="1644"/>
      <c r="E26" s="1644"/>
      <c r="F26" s="1644"/>
      <c r="G26" s="1644"/>
      <c r="H26" s="1644"/>
      <c r="I26" s="1644"/>
    </row>
    <row r="27" spans="2:14">
      <c r="B27" s="1644"/>
      <c r="C27" s="1644"/>
      <c r="D27" s="1644"/>
      <c r="E27" s="1644"/>
      <c r="F27" s="1644"/>
      <c r="G27" s="1644"/>
      <c r="H27" s="1644"/>
      <c r="I27" s="1644"/>
    </row>
    <row r="28" spans="2:14">
      <c r="B28" s="1644"/>
      <c r="C28" s="1644"/>
      <c r="D28" s="1644"/>
      <c r="E28" s="1644"/>
      <c r="F28" s="1644"/>
      <c r="G28" s="1644"/>
      <c r="H28" s="1644"/>
      <c r="I28" s="1644"/>
    </row>
  </sheetData>
  <mergeCells count="7">
    <mergeCell ref="J4:L5"/>
    <mergeCell ref="B23:I23"/>
    <mergeCell ref="C2:I2"/>
    <mergeCell ref="B4:B6"/>
    <mergeCell ref="C4:E5"/>
    <mergeCell ref="F4:G5"/>
    <mergeCell ref="H4:I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4"/>
  <sheetViews>
    <sheetView showGridLines="0" zoomScale="94" zoomScaleNormal="74" workbookViewId="0">
      <selection activeCell="E13" sqref="E13:E16"/>
    </sheetView>
  </sheetViews>
  <sheetFormatPr baseColWidth="10" defaultColWidth="11.453125" defaultRowHeight="14"/>
  <cols>
    <col min="1" max="1" width="11.453125" style="39"/>
    <col min="2" max="2" width="33.81640625" style="39" customWidth="1"/>
    <col min="3" max="5" width="10.1796875" style="39" customWidth="1"/>
    <col min="6" max="6" width="8.453125" style="39" customWidth="1"/>
    <col min="7" max="7" width="7.453125" style="39" customWidth="1"/>
    <col min="8" max="8" width="12.1796875" style="39" bestFit="1" customWidth="1"/>
    <col min="9" max="9" width="18.453125" style="39" bestFit="1" customWidth="1"/>
    <col min="10" max="10" width="14.453125" style="39" customWidth="1"/>
    <col min="11" max="11" width="11.453125" style="39"/>
    <col min="12" max="12" width="14.1796875" style="39" customWidth="1"/>
    <col min="13" max="13" width="14.453125" style="39" customWidth="1"/>
    <col min="14" max="16384" width="11.453125" style="39"/>
  </cols>
  <sheetData>
    <row r="1" spans="1:8" ht="14.5">
      <c r="A1" s="132" t="s">
        <v>39</v>
      </c>
    </row>
    <row r="2" spans="1:8" ht="14.5" thickBot="1"/>
    <row r="3" spans="1:8" ht="15" customHeight="1">
      <c r="B3" s="614" t="s">
        <v>388</v>
      </c>
      <c r="C3" s="2231" t="s">
        <v>124</v>
      </c>
      <c r="D3" s="2232"/>
      <c r="E3" s="2233"/>
      <c r="F3" s="2231" t="s">
        <v>389</v>
      </c>
      <c r="G3" s="2233"/>
      <c r="H3" s="46"/>
    </row>
    <row r="4" spans="1:8" ht="14.5" thickBot="1">
      <c r="B4" s="188"/>
      <c r="C4" s="877" t="s">
        <v>819</v>
      </c>
      <c r="D4" s="878" t="s">
        <v>727</v>
      </c>
      <c r="E4" s="879" t="s">
        <v>820</v>
      </c>
      <c r="F4" s="192" t="s">
        <v>46</v>
      </c>
      <c r="G4" s="193" t="s">
        <v>47</v>
      </c>
      <c r="H4" s="46"/>
    </row>
    <row r="5" spans="1:8">
      <c r="B5" s="2034" t="s">
        <v>390</v>
      </c>
      <c r="C5" s="2035">
        <v>319</v>
      </c>
      <c r="D5" s="2036">
        <v>319</v>
      </c>
      <c r="E5" s="2037">
        <v>318</v>
      </c>
      <c r="F5" s="1416">
        <v>-1</v>
      </c>
      <c r="G5" s="1417">
        <v>-1</v>
      </c>
      <c r="H5" s="46"/>
    </row>
    <row r="6" spans="1:8">
      <c r="B6" s="2034" t="s">
        <v>391</v>
      </c>
      <c r="C6" s="2035">
        <v>2451</v>
      </c>
      <c r="D6" s="2036">
        <v>2449</v>
      </c>
      <c r="E6" s="2037">
        <v>2410</v>
      </c>
      <c r="F6" s="1418">
        <v>-39</v>
      </c>
      <c r="G6" s="1419">
        <v>-41</v>
      </c>
      <c r="H6" s="46"/>
    </row>
    <row r="7" spans="1:8" ht="14.5" thickBot="1">
      <c r="B7" s="2038" t="s">
        <v>392</v>
      </c>
      <c r="C7" s="2035">
        <v>10112</v>
      </c>
      <c r="D7" s="2036">
        <v>10330</v>
      </c>
      <c r="E7" s="2037">
        <v>10417</v>
      </c>
      <c r="F7" s="1420">
        <v>87</v>
      </c>
      <c r="G7" s="1412">
        <v>305</v>
      </c>
      <c r="H7" s="46"/>
    </row>
    <row r="8" spans="1:8" ht="14.5" thickBot="1">
      <c r="B8" s="2039" t="s">
        <v>393</v>
      </c>
      <c r="C8" s="2040">
        <v>12882</v>
      </c>
      <c r="D8" s="2041">
        <v>13098</v>
      </c>
      <c r="E8" s="2042">
        <v>13145</v>
      </c>
      <c r="F8" s="1421">
        <v>47</v>
      </c>
      <c r="G8" s="1422">
        <v>263</v>
      </c>
      <c r="H8" s="46"/>
    </row>
    <row r="9" spans="1:8">
      <c r="B9" s="46"/>
      <c r="C9" s="46"/>
      <c r="D9" s="46"/>
      <c r="E9" s="46"/>
      <c r="F9" s="46"/>
      <c r="G9" s="46"/>
      <c r="H9" s="46"/>
    </row>
    <row r="10" spans="1:8" ht="14.5" thickBot="1">
      <c r="B10" s="46"/>
      <c r="C10" s="46"/>
      <c r="D10" s="46"/>
      <c r="E10" s="46"/>
      <c r="F10" s="46"/>
      <c r="G10" s="46"/>
      <c r="H10" s="46"/>
    </row>
    <row r="11" spans="1:8" ht="14.5">
      <c r="B11" s="597" t="s">
        <v>612</v>
      </c>
      <c r="C11" s="2231" t="s">
        <v>124</v>
      </c>
      <c r="D11" s="2232"/>
      <c r="E11" s="2233"/>
      <c r="F11" s="2231" t="s">
        <v>389</v>
      </c>
      <c r="G11" s="2233"/>
      <c r="H11" s="46"/>
    </row>
    <row r="12" spans="1:8" ht="14.5" thickBot="1">
      <c r="B12" s="852" t="s">
        <v>611</v>
      </c>
      <c r="C12" s="691" t="str">
        <f>+C4</f>
        <v>Set 24</v>
      </c>
      <c r="D12" s="547" t="str">
        <f>+D4</f>
        <v>Jun 25</v>
      </c>
      <c r="E12" s="692" t="str">
        <f>+E4</f>
        <v>Set 25</v>
      </c>
      <c r="F12" s="192" t="s">
        <v>46</v>
      </c>
      <c r="G12" s="193" t="s">
        <v>47</v>
      </c>
      <c r="H12" s="46"/>
    </row>
    <row r="13" spans="1:8" ht="14.5">
      <c r="B13" s="189" t="s">
        <v>610</v>
      </c>
      <c r="C13" s="1413">
        <v>648</v>
      </c>
      <c r="D13" s="1414">
        <v>649</v>
      </c>
      <c r="E13" s="1415">
        <v>646</v>
      </c>
      <c r="F13" s="1471">
        <v>-3</v>
      </c>
      <c r="G13" s="1472">
        <v>-2</v>
      </c>
      <c r="H13" s="46"/>
    </row>
    <row r="14" spans="1:8">
      <c r="B14" s="2034" t="s">
        <v>391</v>
      </c>
      <c r="C14" s="2035">
        <v>3992</v>
      </c>
      <c r="D14" s="2036">
        <v>4505</v>
      </c>
      <c r="E14" s="2037">
        <v>4637</v>
      </c>
      <c r="F14" s="2043">
        <v>132</v>
      </c>
      <c r="G14" s="2044">
        <v>645</v>
      </c>
      <c r="H14" s="905"/>
    </row>
    <row r="15" spans="1:8" ht="14.5" thickBot="1">
      <c r="B15" s="2038" t="s">
        <v>394</v>
      </c>
      <c r="C15" s="2035">
        <v>10426</v>
      </c>
      <c r="D15" s="2036">
        <v>10644</v>
      </c>
      <c r="E15" s="2037">
        <v>10730</v>
      </c>
      <c r="F15" s="2045">
        <v>86</v>
      </c>
      <c r="G15" s="2046">
        <v>304</v>
      </c>
      <c r="H15" s="905"/>
    </row>
    <row r="16" spans="1:8" ht="14.5" thickBot="1">
      <c r="B16" s="2039" t="s">
        <v>139</v>
      </c>
      <c r="C16" s="2040">
        <v>15066</v>
      </c>
      <c r="D16" s="2041">
        <v>15798</v>
      </c>
      <c r="E16" s="2042">
        <v>16013</v>
      </c>
      <c r="F16" s="2041">
        <v>215</v>
      </c>
      <c r="G16" s="2042">
        <v>947</v>
      </c>
      <c r="H16" s="905"/>
    </row>
    <row r="17" spans="2:8">
      <c r="B17" s="1644" t="s">
        <v>395</v>
      </c>
      <c r="C17" s="46"/>
      <c r="D17" s="46"/>
      <c r="E17" s="46"/>
      <c r="F17" s="46"/>
      <c r="G17" s="46"/>
      <c r="H17" s="46"/>
    </row>
    <row r="18" spans="2:8">
      <c r="B18" s="1644" t="s">
        <v>862</v>
      </c>
      <c r="C18" s="46"/>
      <c r="D18" s="46"/>
      <c r="E18" s="46"/>
      <c r="F18" s="46"/>
      <c r="G18" s="46"/>
      <c r="H18" s="46"/>
    </row>
    <row r="19" spans="2:8">
      <c r="B19" s="1710"/>
      <c r="C19" s="46"/>
      <c r="D19" s="46"/>
      <c r="E19" s="46"/>
      <c r="F19" s="46"/>
      <c r="G19" s="46"/>
      <c r="H19" s="46"/>
    </row>
    <row r="20" spans="2:8">
      <c r="B20" s="46"/>
      <c r="C20" s="46"/>
      <c r="D20" s="46"/>
      <c r="E20" s="46"/>
      <c r="F20" s="46"/>
      <c r="G20" s="46"/>
      <c r="H20" s="46"/>
    </row>
    <row r="21" spans="2:8">
      <c r="B21" s="153"/>
      <c r="C21" s="194"/>
      <c r="D21" s="194"/>
      <c r="E21" s="194"/>
      <c r="F21" s="46"/>
      <c r="G21" s="46"/>
      <c r="H21" s="46"/>
    </row>
    <row r="26" spans="2:8">
      <c r="B26" s="79"/>
    </row>
    <row r="30" spans="2:8">
      <c r="C30" s="78"/>
      <c r="D30" s="78"/>
      <c r="E30" s="78"/>
    </row>
    <row r="31" spans="2:8">
      <c r="C31" s="78"/>
      <c r="D31" s="78"/>
      <c r="E31" s="78"/>
    </row>
    <row r="32" spans="2:8">
      <c r="C32" s="78"/>
      <c r="D32" s="78"/>
      <c r="E32" s="78"/>
    </row>
    <row r="34" spans="3:5">
      <c r="C34" s="78"/>
      <c r="D34" s="78"/>
      <c r="E34" s="78"/>
    </row>
  </sheetData>
  <mergeCells count="4">
    <mergeCell ref="C3:E3"/>
    <mergeCell ref="F3:G3"/>
    <mergeCell ref="C11:E11"/>
    <mergeCell ref="F11:G11"/>
  </mergeCells>
  <hyperlinks>
    <hyperlink ref="A1" location="Índice!A1" display="Volver al índice" xr:uid="{38C4DFDC-328C-4583-8C0D-104D40CBCA7B}"/>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Z87"/>
  <sheetViews>
    <sheetView showGridLines="0" topLeftCell="M1" zoomScale="45" zoomScaleNormal="45" workbookViewId="0">
      <selection activeCell="Y8" sqref="Y8"/>
    </sheetView>
  </sheetViews>
  <sheetFormatPr baseColWidth="10" defaultColWidth="11.453125" defaultRowHeight="14"/>
  <cols>
    <col min="1" max="1" width="11.453125" style="40"/>
    <col min="2" max="2" width="4.1796875" style="40" customWidth="1"/>
    <col min="3" max="3" width="2.81640625" style="40" customWidth="1"/>
    <col min="4" max="4" width="1.453125" style="40" customWidth="1"/>
    <col min="5" max="5" width="1.54296875" style="40" customWidth="1"/>
    <col min="6" max="6" width="62.81640625" style="40" customWidth="1"/>
    <col min="7" max="7" width="14.1796875" style="40" bestFit="1" customWidth="1"/>
    <col min="8" max="8" width="14.453125" style="40" bestFit="1" customWidth="1"/>
    <col min="9" max="9" width="16.54296875" style="40" customWidth="1"/>
    <col min="10" max="10" width="8.1796875" style="40" bestFit="1" customWidth="1"/>
    <col min="11" max="11" width="8.453125" style="40" bestFit="1" customWidth="1"/>
    <col min="12" max="12" width="1.81640625" style="40" customWidth="1"/>
    <col min="13" max="13" width="12.453125" style="40" customWidth="1"/>
    <col min="14" max="14" width="5.453125" style="40" customWidth="1"/>
    <col min="15" max="15" width="15.1796875" style="40" customWidth="1"/>
    <col min="16" max="16" width="4.54296875" style="40" customWidth="1"/>
    <col min="17" max="17" width="15.81640625" style="40" bestFit="1" customWidth="1"/>
    <col min="18" max="18" width="32.54296875" style="40" customWidth="1"/>
    <col min="19" max="19" width="11.1796875" style="40" bestFit="1" customWidth="1"/>
    <col min="20" max="20" width="12.81640625" style="40" bestFit="1" customWidth="1"/>
    <col min="21" max="21" width="11.54296875" style="40" bestFit="1" customWidth="1"/>
    <col min="22" max="22" width="12.81640625" style="40" bestFit="1" customWidth="1"/>
    <col min="23" max="23" width="12.81640625" style="40" customWidth="1"/>
    <col min="24" max="25" width="11.453125" style="40"/>
    <col min="26" max="26" width="17.54296875" style="40" bestFit="1" customWidth="1"/>
    <col min="27" max="16384" width="11.453125" style="40"/>
  </cols>
  <sheetData>
    <row r="1" spans="1:26" ht="14.5">
      <c r="A1" s="132" t="s">
        <v>39</v>
      </c>
    </row>
    <row r="2" spans="1:26" s="42" customFormat="1" ht="14.5">
      <c r="B2"/>
      <c r="C2"/>
      <c r="D2" s="46"/>
      <c r="E2" s="46"/>
      <c r="F2" s="46"/>
      <c r="G2" s="46"/>
      <c r="H2" s="46"/>
      <c r="I2" s="46"/>
      <c r="J2" s="46"/>
      <c r="K2" s="46"/>
      <c r="L2"/>
      <c r="M2"/>
      <c r="N2"/>
      <c r="O2"/>
      <c r="P2"/>
      <c r="Q2"/>
      <c r="R2"/>
      <c r="S2"/>
      <c r="T2"/>
      <c r="U2"/>
      <c r="V2"/>
      <c r="W2"/>
    </row>
    <row r="3" spans="1:26" s="42" customFormat="1" ht="14.5">
      <c r="B3" s="95"/>
      <c r="D3" s="2238" t="s">
        <v>396</v>
      </c>
      <c r="E3" s="2238"/>
      <c r="F3" s="2238"/>
      <c r="G3" s="2238"/>
      <c r="H3" s="2238"/>
      <c r="I3" s="2238"/>
      <c r="J3" s="2238"/>
      <c r="K3" s="2238"/>
      <c r="N3"/>
      <c r="O3" s="46"/>
      <c r="P3" s="2240" t="s">
        <v>396</v>
      </c>
      <c r="Q3" s="2240"/>
      <c r="R3" s="2240"/>
      <c r="S3" s="2240"/>
      <c r="T3" s="2240"/>
      <c r="U3" s="2240"/>
      <c r="V3" s="2240"/>
      <c r="W3" s="2240"/>
      <c r="X3" s="58"/>
    </row>
    <row r="4" spans="1:26" s="42" customFormat="1" ht="14.5">
      <c r="B4" s="95"/>
      <c r="D4" s="2238" t="s">
        <v>397</v>
      </c>
      <c r="E4" s="2238"/>
      <c r="F4" s="2238"/>
      <c r="G4" s="2238"/>
      <c r="H4" s="2238"/>
      <c r="I4" s="2238"/>
      <c r="J4" s="2238"/>
      <c r="K4" s="2238"/>
      <c r="N4"/>
      <c r="O4" s="46"/>
      <c r="P4" s="2240" t="s">
        <v>398</v>
      </c>
      <c r="Q4" s="2240"/>
      <c r="R4" s="2240"/>
      <c r="S4" s="2240"/>
      <c r="T4" s="2240"/>
      <c r="U4" s="2240"/>
      <c r="V4" s="2240"/>
      <c r="W4" s="2240"/>
      <c r="X4" s="58"/>
    </row>
    <row r="5" spans="1:26" s="42" customFormat="1" ht="14.5">
      <c r="A5" s="96"/>
      <c r="B5" s="95"/>
      <c r="D5" s="2238" t="s">
        <v>399</v>
      </c>
      <c r="E5" s="2238"/>
      <c r="F5" s="2238"/>
      <c r="G5" s="2238"/>
      <c r="H5" s="2238"/>
      <c r="I5" s="2238"/>
      <c r="J5" s="2238"/>
      <c r="K5" s="2238"/>
      <c r="N5"/>
      <c r="O5" s="46"/>
      <c r="P5" s="2240" t="s">
        <v>400</v>
      </c>
      <c r="Q5" s="2240"/>
      <c r="R5" s="2240"/>
      <c r="S5" s="2240"/>
      <c r="T5" s="2240"/>
      <c r="U5" s="2240"/>
      <c r="V5" s="2240"/>
      <c r="W5" s="2240"/>
      <c r="X5" s="58"/>
    </row>
    <row r="6" spans="1:26" ht="15" thickBot="1">
      <c r="A6" s="97"/>
      <c r="B6" s="95"/>
      <c r="D6" s="108"/>
      <c r="E6" s="108"/>
      <c r="F6" s="108"/>
      <c r="G6" s="196"/>
      <c r="H6" s="196"/>
      <c r="I6" s="196"/>
      <c r="J6" s="196"/>
      <c r="K6" s="196"/>
      <c r="N6"/>
      <c r="O6" s="46"/>
      <c r="P6" s="260"/>
      <c r="Q6" s="260"/>
      <c r="R6" s="260"/>
      <c r="S6" s="569"/>
      <c r="T6" s="569"/>
      <c r="U6" s="569"/>
      <c r="V6" s="261"/>
      <c r="W6" s="261"/>
      <c r="X6" s="46"/>
    </row>
    <row r="7" spans="1:26" ht="14.5">
      <c r="A7" s="97"/>
      <c r="B7" s="95"/>
      <c r="D7" s="476"/>
      <c r="E7" s="477"/>
      <c r="F7" s="478"/>
      <c r="G7" s="2242" t="s">
        <v>124</v>
      </c>
      <c r="H7" s="2243"/>
      <c r="I7" s="2244"/>
      <c r="J7" s="2097" t="s">
        <v>44</v>
      </c>
      <c r="K7" s="2098"/>
      <c r="N7"/>
      <c r="O7" s="46"/>
      <c r="P7" s="476"/>
      <c r="Q7" s="477"/>
      <c r="R7" s="478"/>
      <c r="S7" s="2109" t="s">
        <v>43</v>
      </c>
      <c r="T7" s="2110"/>
      <c r="U7" s="2111"/>
      <c r="V7" s="2110" t="s">
        <v>44</v>
      </c>
      <c r="W7" s="2111"/>
      <c r="X7" s="2250" t="s">
        <v>62</v>
      </c>
      <c r="Y7" s="2250"/>
      <c r="Z7" s="1260" t="s">
        <v>728</v>
      </c>
    </row>
    <row r="8" spans="1:26" ht="15" thickBot="1">
      <c r="A8" s="97"/>
      <c r="B8" s="107"/>
      <c r="D8" s="2245"/>
      <c r="E8" s="2246"/>
      <c r="F8" s="2247"/>
      <c r="G8" s="877" t="s">
        <v>819</v>
      </c>
      <c r="H8" s="1847" t="s">
        <v>727</v>
      </c>
      <c r="I8" s="879" t="s">
        <v>820</v>
      </c>
      <c r="J8" s="98" t="s">
        <v>46</v>
      </c>
      <c r="K8" s="99" t="s">
        <v>47</v>
      </c>
      <c r="N8"/>
      <c r="O8" s="46"/>
      <c r="P8" s="2245"/>
      <c r="Q8" s="2246"/>
      <c r="R8" s="2247"/>
      <c r="S8" s="877" t="s">
        <v>821</v>
      </c>
      <c r="T8" s="878" t="s">
        <v>726</v>
      </c>
      <c r="U8" s="879" t="s">
        <v>822</v>
      </c>
      <c r="V8" s="479" t="s">
        <v>46</v>
      </c>
      <c r="W8" s="91" t="s">
        <v>47</v>
      </c>
      <c r="X8" s="1261" t="s">
        <v>887</v>
      </c>
      <c r="Y8" s="1261" t="s">
        <v>888</v>
      </c>
      <c r="Z8" s="1262" t="str">
        <f>Y8&amp;" / "&amp;X8</f>
        <v>Sep 25 / Sep 24</v>
      </c>
    </row>
    <row r="9" spans="1:26" ht="14.75" customHeight="1">
      <c r="A9" s="97"/>
      <c r="B9" s="95"/>
      <c r="D9" s="2248" t="s">
        <v>401</v>
      </c>
      <c r="E9" s="2249"/>
      <c r="F9" s="2249"/>
      <c r="G9" s="548"/>
      <c r="H9" s="549"/>
      <c r="I9" s="1102"/>
      <c r="J9" s="521"/>
      <c r="K9" s="522"/>
      <c r="N9"/>
      <c r="O9" s="46"/>
      <c r="P9" s="480" t="s">
        <v>64</v>
      </c>
      <c r="Q9" s="481"/>
      <c r="R9" s="482"/>
      <c r="S9" s="483"/>
      <c r="T9" s="475"/>
      <c r="U9" s="475"/>
      <c r="V9" s="484"/>
      <c r="W9" s="485"/>
      <c r="X9" s="475"/>
      <c r="Y9" s="475"/>
      <c r="Z9" s="1263"/>
    </row>
    <row r="10" spans="1:26" ht="16.399999999999999" customHeight="1">
      <c r="A10" s="97"/>
      <c r="B10" s="95"/>
      <c r="D10" s="100" t="s">
        <v>162</v>
      </c>
      <c r="E10" s="550"/>
      <c r="F10" s="102"/>
      <c r="G10" s="45"/>
      <c r="H10" s="43"/>
      <c r="I10" s="256"/>
      <c r="J10" s="384"/>
      <c r="K10" s="385"/>
      <c r="N10"/>
      <c r="O10" s="46"/>
      <c r="P10" s="262"/>
      <c r="Q10" s="103" t="s">
        <v>173</v>
      </c>
      <c r="R10" s="263"/>
      <c r="S10" s="284">
        <v>4995971</v>
      </c>
      <c r="T10" s="793">
        <v>4922292</v>
      </c>
      <c r="U10" s="794">
        <v>4987693</v>
      </c>
      <c r="V10" s="805">
        <v>1.3286696522676835E-2</v>
      </c>
      <c r="W10" s="800">
        <v>-1.6569351583505989E-3</v>
      </c>
      <c r="X10" s="793">
        <v>14857135</v>
      </c>
      <c r="Y10" s="794">
        <v>14804775</v>
      </c>
      <c r="Z10" s="1264">
        <v>-3.5242326330076424E-3</v>
      </c>
    </row>
    <row r="11" spans="1:26" ht="14.75" customHeight="1">
      <c r="A11" s="97"/>
      <c r="B11" s="195"/>
      <c r="D11" s="101"/>
      <c r="E11" s="551" t="s">
        <v>402</v>
      </c>
      <c r="F11" s="102"/>
      <c r="G11" s="284">
        <v>7222945</v>
      </c>
      <c r="H11" s="288">
        <v>7266155</v>
      </c>
      <c r="I11" s="794">
        <v>7237295</v>
      </c>
      <c r="J11" s="799">
        <v>-3.9718393015288006E-3</v>
      </c>
      <c r="K11" s="800">
        <v>1.9867242516729672E-3</v>
      </c>
      <c r="N11"/>
      <c r="O11" s="46"/>
      <c r="P11" s="264"/>
      <c r="Q11" s="486" t="s">
        <v>179</v>
      </c>
      <c r="R11" s="265"/>
      <c r="S11" s="284">
        <v>-1405221</v>
      </c>
      <c r="T11" s="793">
        <v>-1306921</v>
      </c>
      <c r="U11" s="794">
        <v>-1299864</v>
      </c>
      <c r="V11" s="805">
        <v>-5.3997142903052285E-3</v>
      </c>
      <c r="W11" s="800">
        <v>-7.4975395329275607E-2</v>
      </c>
      <c r="X11" s="793">
        <v>-4371798</v>
      </c>
      <c r="Y11" s="794">
        <v>-3929563</v>
      </c>
      <c r="Z11" s="1264">
        <v>-0.1011563205802281</v>
      </c>
    </row>
    <row r="12" spans="1:26" ht="14.5">
      <c r="A12" s="97"/>
      <c r="B12" s="195"/>
      <c r="D12" s="101"/>
      <c r="E12" s="551" t="s">
        <v>403</v>
      </c>
      <c r="F12" s="102"/>
      <c r="G12" s="284">
        <v>37007966</v>
      </c>
      <c r="H12" s="288">
        <v>34206000</v>
      </c>
      <c r="I12" s="794">
        <v>35862184</v>
      </c>
      <c r="J12" s="799">
        <v>4.8417938373384789E-2</v>
      </c>
      <c r="K12" s="800">
        <v>-3.096041538732499E-2</v>
      </c>
      <c r="N12"/>
      <c r="O12" s="46"/>
      <c r="P12" s="262"/>
      <c r="Q12" s="219" t="s">
        <v>64</v>
      </c>
      <c r="R12" s="266"/>
      <c r="S12" s="285">
        <v>3590750</v>
      </c>
      <c r="T12" s="795">
        <v>3615371</v>
      </c>
      <c r="U12" s="796">
        <v>3687829</v>
      </c>
      <c r="V12" s="806">
        <v>2.004164994408596E-2</v>
      </c>
      <c r="W12" s="802">
        <v>2.7035856018937546E-2</v>
      </c>
      <c r="X12" s="795">
        <v>10485337</v>
      </c>
      <c r="Y12" s="796">
        <v>10875212</v>
      </c>
      <c r="Z12" s="1265">
        <v>3.7182877383912412E-2</v>
      </c>
    </row>
    <row r="13" spans="1:26" ht="14.5">
      <c r="A13" s="97"/>
      <c r="B13" s="195"/>
      <c r="D13" s="2237" t="s">
        <v>404</v>
      </c>
      <c r="E13" s="2238"/>
      <c r="F13" s="2238"/>
      <c r="G13" s="285">
        <v>44230911</v>
      </c>
      <c r="H13" s="1526">
        <v>41472155</v>
      </c>
      <c r="I13" s="796">
        <v>43099479</v>
      </c>
      <c r="J13" s="801">
        <v>3.9238954426168593E-2</v>
      </c>
      <c r="K13" s="802">
        <v>-2.5580119749285743E-2</v>
      </c>
      <c r="N13"/>
      <c r="O13" s="46"/>
      <c r="P13" s="264" t="s">
        <v>65</v>
      </c>
      <c r="Q13" s="487"/>
      <c r="R13" s="267"/>
      <c r="S13" s="284">
        <v>-981870</v>
      </c>
      <c r="T13" s="793">
        <v>-683965</v>
      </c>
      <c r="U13" s="794">
        <v>-720445</v>
      </c>
      <c r="V13" s="805">
        <v>5.3336062517818895E-2</v>
      </c>
      <c r="W13" s="800">
        <v>-0.26625215150681864</v>
      </c>
      <c r="X13" s="793">
        <v>-3085607</v>
      </c>
      <c r="Y13" s="794">
        <v>-2100143</v>
      </c>
      <c r="Z13" s="1264">
        <v>-0.31937443750937822</v>
      </c>
    </row>
    <row r="14" spans="1:26" ht="14.5">
      <c r="A14" s="97"/>
      <c r="B14" s="195"/>
      <c r="D14" s="101"/>
      <c r="E14" s="102"/>
      <c r="F14" s="102"/>
      <c r="G14" s="284"/>
      <c r="H14" s="288"/>
      <c r="I14" s="794"/>
      <c r="J14" s="799"/>
      <c r="K14" s="800"/>
      <c r="N14"/>
      <c r="O14" s="46"/>
      <c r="P14" s="264" t="s">
        <v>229</v>
      </c>
      <c r="Q14" s="487"/>
      <c r="R14" s="267"/>
      <c r="S14" s="284">
        <v>113789</v>
      </c>
      <c r="T14" s="793">
        <v>108806</v>
      </c>
      <c r="U14" s="794">
        <v>117527</v>
      </c>
      <c r="V14" s="805">
        <v>8.0151829862323776E-2</v>
      </c>
      <c r="W14" s="800">
        <v>3.2850275509935058E-2</v>
      </c>
      <c r="X14" s="793">
        <v>309456</v>
      </c>
      <c r="Y14" s="794">
        <v>340173</v>
      </c>
      <c r="Z14" s="1264">
        <v>9.9261284318287582E-2</v>
      </c>
    </row>
    <row r="15" spans="1:26" ht="29" customHeight="1">
      <c r="A15" s="97"/>
      <c r="B15" s="195"/>
      <c r="D15" s="848" t="s">
        <v>405</v>
      </c>
      <c r="E15" s="102"/>
      <c r="F15" s="102"/>
      <c r="G15" s="284">
        <v>1419305</v>
      </c>
      <c r="H15" s="288">
        <v>4593501</v>
      </c>
      <c r="I15" s="794">
        <v>3404639</v>
      </c>
      <c r="J15" s="799">
        <v>-0.25881391992730601</v>
      </c>
      <c r="K15" s="800">
        <v>1.398807162660598</v>
      </c>
      <c r="N15"/>
      <c r="O15" s="46"/>
      <c r="P15" s="2254" t="s">
        <v>406</v>
      </c>
      <c r="Q15" s="2255"/>
      <c r="R15" s="2256"/>
      <c r="S15" s="285">
        <v>-868081</v>
      </c>
      <c r="T15" s="795">
        <v>-575159</v>
      </c>
      <c r="U15" s="796">
        <v>-602918</v>
      </c>
      <c r="V15" s="806">
        <v>4.8263175921788581E-2</v>
      </c>
      <c r="W15" s="802">
        <v>-0.30545882239099809</v>
      </c>
      <c r="X15" s="795">
        <v>-2776151</v>
      </c>
      <c r="Y15" s="796">
        <v>-1759970</v>
      </c>
      <c r="Z15" s="1265">
        <v>-0.36603952738882001</v>
      </c>
    </row>
    <row r="16" spans="1:26" ht="27.5" customHeight="1">
      <c r="A16" s="97"/>
      <c r="B16" s="195"/>
      <c r="D16" s="848" t="s">
        <v>407</v>
      </c>
      <c r="E16" s="102"/>
      <c r="F16" s="102"/>
      <c r="G16" s="284">
        <v>4642905</v>
      </c>
      <c r="H16" s="288">
        <v>4819230</v>
      </c>
      <c r="I16" s="794">
        <v>4356311</v>
      </c>
      <c r="J16" s="799">
        <v>-9.6056631453572461E-2</v>
      </c>
      <c r="K16" s="800">
        <v>-6.1727302195500447E-2</v>
      </c>
      <c r="N16"/>
      <c r="O16" s="46"/>
      <c r="P16" s="2251" t="s">
        <v>66</v>
      </c>
      <c r="Q16" s="2252"/>
      <c r="R16" s="2253"/>
      <c r="S16" s="285">
        <v>2722669</v>
      </c>
      <c r="T16" s="795">
        <v>3040212</v>
      </c>
      <c r="U16" s="796">
        <v>3084911</v>
      </c>
      <c r="V16" s="806">
        <v>1.4702593108638477E-2</v>
      </c>
      <c r="W16" s="802">
        <v>0.13304665385325942</v>
      </c>
      <c r="X16" s="795">
        <v>7709186</v>
      </c>
      <c r="Y16" s="796">
        <v>9115242</v>
      </c>
      <c r="Z16" s="1265">
        <v>0.18238708989509397</v>
      </c>
    </row>
    <row r="17" spans="1:26" ht="14.5">
      <c r="A17" s="97"/>
      <c r="B17" s="195"/>
      <c r="D17" s="101" t="s">
        <v>408</v>
      </c>
      <c r="E17" s="102"/>
      <c r="F17" s="102"/>
      <c r="G17" s="284">
        <v>39832274</v>
      </c>
      <c r="H17" s="288">
        <v>37852722</v>
      </c>
      <c r="I17" s="794">
        <v>38005522</v>
      </c>
      <c r="J17" s="799">
        <v>4.0366978100016167E-3</v>
      </c>
      <c r="K17" s="800">
        <v>-4.5861102481871863E-2</v>
      </c>
      <c r="N17"/>
      <c r="O17" s="46"/>
      <c r="P17" s="2251"/>
      <c r="Q17" s="2252"/>
      <c r="R17" s="2253"/>
      <c r="S17" s="284"/>
      <c r="T17" s="793"/>
      <c r="U17" s="794"/>
      <c r="V17" s="805"/>
      <c r="W17" s="800"/>
      <c r="X17" s="793"/>
      <c r="Y17" s="794"/>
      <c r="Z17" s="1264"/>
    </row>
    <row r="18" spans="1:26" ht="14.5">
      <c r="A18" s="97"/>
      <c r="B18" s="195"/>
      <c r="D18" s="101" t="s">
        <v>409</v>
      </c>
      <c r="E18" s="102"/>
      <c r="F18" s="102"/>
      <c r="G18" s="284">
        <v>8853694</v>
      </c>
      <c r="H18" s="288">
        <v>8931495</v>
      </c>
      <c r="I18" s="794">
        <v>8824746</v>
      </c>
      <c r="J18" s="799">
        <v>-1.1951974445487569E-2</v>
      </c>
      <c r="K18" s="800">
        <v>-3.2695957190298198E-3</v>
      </c>
      <c r="N18"/>
      <c r="O18" s="46"/>
      <c r="P18" s="262" t="s">
        <v>67</v>
      </c>
      <c r="Q18" s="43"/>
      <c r="R18" s="256"/>
      <c r="S18" s="284"/>
      <c r="T18" s="793"/>
      <c r="U18" s="794"/>
      <c r="V18" s="805"/>
      <c r="W18" s="800"/>
      <c r="X18" s="793"/>
      <c r="Y18" s="794"/>
      <c r="Z18" s="1264"/>
    </row>
    <row r="19" spans="1:26" ht="14.5">
      <c r="A19" s="97"/>
      <c r="B19" s="195"/>
      <c r="D19" s="101"/>
      <c r="E19" s="102"/>
      <c r="F19" s="102"/>
      <c r="G19" s="284"/>
      <c r="H19" s="288"/>
      <c r="I19" s="794"/>
      <c r="J19" s="799"/>
      <c r="K19" s="800"/>
      <c r="N19"/>
      <c r="O19" s="46"/>
      <c r="P19" s="45"/>
      <c r="Q19" s="43" t="s">
        <v>241</v>
      </c>
      <c r="R19" s="256"/>
      <c r="S19" s="284">
        <v>982818</v>
      </c>
      <c r="T19" s="793">
        <v>1024553</v>
      </c>
      <c r="U19" s="794">
        <v>1063032</v>
      </c>
      <c r="V19" s="805">
        <v>3.7556866262653081E-2</v>
      </c>
      <c r="W19" s="800">
        <v>8.1616331813214649E-2</v>
      </c>
      <c r="X19" s="793">
        <v>2786611</v>
      </c>
      <c r="Y19" s="794">
        <v>3081609</v>
      </c>
      <c r="Z19" s="1264">
        <v>0.10586264103601113</v>
      </c>
    </row>
    <row r="20" spans="1:26" ht="14.5">
      <c r="A20" s="97"/>
      <c r="B20" s="195"/>
      <c r="D20" s="101" t="s">
        <v>33</v>
      </c>
      <c r="E20" s="551"/>
      <c r="F20" s="102"/>
      <c r="G20" s="284">
        <v>142568785</v>
      </c>
      <c r="H20" s="288">
        <v>140961978</v>
      </c>
      <c r="I20" s="794">
        <v>144752254</v>
      </c>
      <c r="J20" s="799">
        <v>2.6888640850371723E-2</v>
      </c>
      <c r="K20" s="800">
        <v>1.5315196801319448E-2</v>
      </c>
      <c r="N20"/>
      <c r="O20" s="46"/>
      <c r="P20" s="45"/>
      <c r="Q20" s="43" t="s">
        <v>410</v>
      </c>
      <c r="R20" s="256"/>
      <c r="S20" s="284">
        <v>319856</v>
      </c>
      <c r="T20" s="793">
        <v>377016</v>
      </c>
      <c r="U20" s="794">
        <v>394572</v>
      </c>
      <c r="V20" s="805">
        <v>4.6565662995734926E-2</v>
      </c>
      <c r="W20" s="800">
        <v>0.23359261667750489</v>
      </c>
      <c r="X20" s="793">
        <v>974575</v>
      </c>
      <c r="Y20" s="794">
        <v>1115402</v>
      </c>
      <c r="Z20" s="1264">
        <v>0.14450093630556909</v>
      </c>
    </row>
    <row r="21" spans="1:26" ht="14.5">
      <c r="A21" s="97"/>
      <c r="B21" s="195"/>
      <c r="D21" s="101"/>
      <c r="E21" s="551" t="s">
        <v>411</v>
      </c>
      <c r="F21" s="102"/>
      <c r="G21" s="284">
        <v>136542444</v>
      </c>
      <c r="H21" s="288">
        <v>135917766</v>
      </c>
      <c r="I21" s="794">
        <v>139798951</v>
      </c>
      <c r="J21" s="799">
        <v>2.8555391353327571E-2</v>
      </c>
      <c r="K21" s="800">
        <v>2.3849778168611072E-2</v>
      </c>
      <c r="N21"/>
      <c r="O21" s="46"/>
      <c r="P21" s="45"/>
      <c r="Q21" s="43" t="s">
        <v>412</v>
      </c>
      <c r="R21" s="256"/>
      <c r="S21" s="284">
        <v>120033</v>
      </c>
      <c r="T21" s="793">
        <v>179174</v>
      </c>
      <c r="U21" s="794">
        <v>111977</v>
      </c>
      <c r="V21" s="805">
        <v>-0.37503767287664502</v>
      </c>
      <c r="W21" s="800">
        <v>-6.7114876742229226E-2</v>
      </c>
      <c r="X21" s="793">
        <v>274489</v>
      </c>
      <c r="Y21" s="794">
        <v>263002</v>
      </c>
      <c r="Z21" s="1264">
        <v>-4.1848671531463918E-2</v>
      </c>
    </row>
    <row r="22" spans="1:26" ht="13.4" customHeight="1">
      <c r="A22" s="97"/>
      <c r="B22" s="195"/>
      <c r="D22" s="101"/>
      <c r="E22" s="551" t="s">
        <v>413</v>
      </c>
      <c r="F22" s="102"/>
      <c r="G22" s="284">
        <v>6026341</v>
      </c>
      <c r="H22" s="288">
        <v>5044212</v>
      </c>
      <c r="I22" s="794">
        <v>4953303</v>
      </c>
      <c r="J22" s="799">
        <v>-1.8022438390773426E-2</v>
      </c>
      <c r="K22" s="800">
        <v>-0.17805796253481176</v>
      </c>
      <c r="N22"/>
      <c r="O22" s="46"/>
      <c r="P22" s="45"/>
      <c r="Q22" s="43" t="s">
        <v>414</v>
      </c>
      <c r="R22" s="256"/>
      <c r="S22" s="284">
        <v>35600</v>
      </c>
      <c r="T22" s="793">
        <v>6556</v>
      </c>
      <c r="U22" s="794">
        <v>5192</v>
      </c>
      <c r="V22" s="805">
        <v>-0.20805369127516779</v>
      </c>
      <c r="W22" s="800">
        <v>-0.85415730337078655</v>
      </c>
      <c r="X22" s="793">
        <v>96623</v>
      </c>
      <c r="Y22" s="794">
        <v>35816</v>
      </c>
      <c r="Z22" s="1264">
        <v>-0.62932221106775821</v>
      </c>
    </row>
    <row r="23" spans="1:26" ht="14.5">
      <c r="A23" s="97"/>
      <c r="B23" s="195"/>
      <c r="D23" s="101"/>
      <c r="E23" s="102" t="s">
        <v>415</v>
      </c>
      <c r="F23" s="102"/>
      <c r="G23" s="284">
        <v>-8250023</v>
      </c>
      <c r="H23" s="288">
        <v>-7658595</v>
      </c>
      <c r="I23" s="794">
        <v>-7674040</v>
      </c>
      <c r="J23" s="799">
        <v>2.0166884395897682E-3</v>
      </c>
      <c r="K23" s="800">
        <v>-6.9815926573780454E-2</v>
      </c>
      <c r="N23"/>
      <c r="O23" s="46"/>
      <c r="P23" s="45"/>
      <c r="Q23" s="43" t="s">
        <v>416</v>
      </c>
      <c r="R23" s="256"/>
      <c r="S23" s="284">
        <v>-3499</v>
      </c>
      <c r="T23" s="793">
        <v>21418</v>
      </c>
      <c r="U23" s="794">
        <v>244</v>
      </c>
      <c r="V23" s="805">
        <v>-0.98860771313848161</v>
      </c>
      <c r="W23" s="800">
        <v>-1.0697342097742213</v>
      </c>
      <c r="X23" s="793">
        <v>78233</v>
      </c>
      <c r="Y23" s="794">
        <v>40161</v>
      </c>
      <c r="Z23" s="1264">
        <v>-0.48664885662060769</v>
      </c>
    </row>
    <row r="24" spans="1:26" ht="14.5">
      <c r="A24" s="97"/>
      <c r="B24" s="195"/>
      <c r="D24" s="101" t="s">
        <v>417</v>
      </c>
      <c r="E24" s="102"/>
      <c r="F24" s="102"/>
      <c r="G24" s="284">
        <v>134318762</v>
      </c>
      <c r="H24" s="288">
        <v>133303383</v>
      </c>
      <c r="I24" s="794">
        <v>137078214</v>
      </c>
      <c r="J24" s="799">
        <v>2.8317593410213754E-2</v>
      </c>
      <c r="K24" s="800">
        <v>2.0544054746424779E-2</v>
      </c>
      <c r="N24"/>
      <c r="O24" s="46"/>
      <c r="P24" s="45"/>
      <c r="Q24" s="43" t="s">
        <v>418</v>
      </c>
      <c r="R24" s="256"/>
      <c r="S24" s="284">
        <v>-6139</v>
      </c>
      <c r="T24" s="793">
        <v>10195</v>
      </c>
      <c r="U24" s="794">
        <v>7518</v>
      </c>
      <c r="V24" s="805">
        <v>-0.26257969592937713</v>
      </c>
      <c r="W24" s="800">
        <v>-2.2246294184720639</v>
      </c>
      <c r="X24" s="793">
        <v>-19693</v>
      </c>
      <c r="Y24" s="794">
        <v>33672</v>
      </c>
      <c r="Z24" s="1264">
        <v>-2.7098461382217032</v>
      </c>
    </row>
    <row r="25" spans="1:26" ht="14.75" customHeight="1">
      <c r="A25" s="97"/>
      <c r="B25" s="195"/>
      <c r="D25" s="101"/>
      <c r="E25" s="102"/>
      <c r="F25" s="102"/>
      <c r="G25" s="284"/>
      <c r="H25" s="288"/>
      <c r="I25" s="794"/>
      <c r="J25" s="799"/>
      <c r="K25" s="800"/>
      <c r="N25"/>
      <c r="O25" s="46"/>
      <c r="P25" s="45"/>
      <c r="Q25" s="103" t="s">
        <v>214</v>
      </c>
      <c r="R25" s="256"/>
      <c r="S25" s="284">
        <v>96675</v>
      </c>
      <c r="T25" s="793">
        <v>58461</v>
      </c>
      <c r="U25" s="794">
        <v>71656</v>
      </c>
      <c r="V25" s="805">
        <v>0.22570602623971536</v>
      </c>
      <c r="W25" s="800">
        <v>-0.25879493147142485</v>
      </c>
      <c r="X25" s="793">
        <v>338395</v>
      </c>
      <c r="Y25" s="794">
        <v>452118</v>
      </c>
      <c r="Z25" s="1264">
        <v>0.33606584021631525</v>
      </c>
    </row>
    <row r="26" spans="1:26" ht="14.5">
      <c r="A26" s="97"/>
      <c r="B26" s="195"/>
      <c r="D26" s="101" t="s">
        <v>419</v>
      </c>
      <c r="E26" s="102"/>
      <c r="F26" s="102"/>
      <c r="G26" s="284">
        <v>900107</v>
      </c>
      <c r="H26" s="288">
        <v>904621</v>
      </c>
      <c r="I26" s="794">
        <v>956885</v>
      </c>
      <c r="J26" s="799">
        <v>5.7774471297924769E-2</v>
      </c>
      <c r="K26" s="800">
        <v>6.307916725455974E-2</v>
      </c>
      <c r="N26"/>
      <c r="O26" s="46"/>
      <c r="P26" s="258"/>
      <c r="Q26" s="488" t="s">
        <v>420</v>
      </c>
      <c r="R26" s="259"/>
      <c r="S26" s="285">
        <v>1545344</v>
      </c>
      <c r="T26" s="795">
        <v>1677373</v>
      </c>
      <c r="U26" s="796">
        <v>1654191</v>
      </c>
      <c r="V26" s="806">
        <v>-1.3820420383540215E-2</v>
      </c>
      <c r="W26" s="802">
        <v>7.0435449971009687E-2</v>
      </c>
      <c r="X26" s="795">
        <v>4529233</v>
      </c>
      <c r="Y26" s="796">
        <v>5021780</v>
      </c>
      <c r="Z26" s="1265">
        <v>0.10874843488952765</v>
      </c>
    </row>
    <row r="27" spans="1:26" ht="14.5">
      <c r="A27" s="97"/>
      <c r="B27" s="195"/>
      <c r="D27" s="101" t="s">
        <v>421</v>
      </c>
      <c r="E27" s="102"/>
      <c r="F27" s="102"/>
      <c r="G27" s="284">
        <v>1836732</v>
      </c>
      <c r="H27" s="288">
        <v>2646168</v>
      </c>
      <c r="I27" s="794">
        <v>2725302</v>
      </c>
      <c r="J27" s="799">
        <v>2.9905130739998367E-2</v>
      </c>
      <c r="K27" s="800">
        <v>0.48377770954064064</v>
      </c>
      <c r="N27"/>
      <c r="O27" s="46"/>
      <c r="P27" s="258" t="s">
        <v>68</v>
      </c>
      <c r="Q27" s="43"/>
      <c r="R27" s="256"/>
      <c r="S27" s="284"/>
      <c r="T27" s="793"/>
      <c r="U27" s="794"/>
      <c r="V27" s="805"/>
      <c r="W27" s="800"/>
      <c r="X27" s="793"/>
      <c r="Y27" s="794"/>
      <c r="Z27" s="1264"/>
    </row>
    <row r="28" spans="1:26" ht="14.5">
      <c r="A28" s="97"/>
      <c r="B28" s="195"/>
      <c r="D28" s="101" t="s">
        <v>422</v>
      </c>
      <c r="E28" s="102"/>
      <c r="F28" s="102"/>
      <c r="G28" s="284">
        <v>466957</v>
      </c>
      <c r="H28" s="288">
        <v>559370</v>
      </c>
      <c r="I28" s="794">
        <v>553561</v>
      </c>
      <c r="J28" s="799">
        <v>-1.0384897295171353E-2</v>
      </c>
      <c r="K28" s="800">
        <v>0.18546461451482685</v>
      </c>
      <c r="N28"/>
      <c r="O28" s="46"/>
      <c r="P28" s="45"/>
      <c r="Q28" s="43" t="s">
        <v>423</v>
      </c>
      <c r="R28" s="256"/>
      <c r="S28" s="284">
        <v>419805</v>
      </c>
      <c r="T28" s="793">
        <v>445152</v>
      </c>
      <c r="U28" s="794">
        <v>467467</v>
      </c>
      <c r="V28" s="805">
        <v>5.0128944720005751E-2</v>
      </c>
      <c r="W28" s="800">
        <v>0.11353366443944213</v>
      </c>
      <c r="X28" s="793">
        <v>1286468</v>
      </c>
      <c r="Y28" s="794">
        <v>1328725</v>
      </c>
      <c r="Z28" s="1264">
        <v>3.2847299738508848E-2</v>
      </c>
    </row>
    <row r="29" spans="1:26" ht="14.5">
      <c r="A29" s="97"/>
      <c r="B29" s="195"/>
      <c r="D29" s="101" t="s">
        <v>424</v>
      </c>
      <c r="E29" s="102"/>
      <c r="F29" s="102"/>
      <c r="G29" s="284">
        <v>729770</v>
      </c>
      <c r="H29" s="288">
        <v>43199</v>
      </c>
      <c r="I29" s="794">
        <v>52388</v>
      </c>
      <c r="J29" s="799">
        <v>0.21271325725132526</v>
      </c>
      <c r="K29" s="800">
        <v>-0.92821299861600226</v>
      </c>
      <c r="N29"/>
      <c r="O29" s="46"/>
      <c r="P29" s="45"/>
      <c r="Q29" s="43" t="s">
        <v>425</v>
      </c>
      <c r="R29" s="256"/>
      <c r="S29" s="284">
        <v>-128029</v>
      </c>
      <c r="T29" s="793">
        <v>-94279</v>
      </c>
      <c r="U29" s="794">
        <v>-79117</v>
      </c>
      <c r="V29" s="805">
        <v>-0.16082054328111245</v>
      </c>
      <c r="W29" s="800">
        <v>-0.38203844441493723</v>
      </c>
      <c r="X29" s="793">
        <v>-400130</v>
      </c>
      <c r="Y29" s="794">
        <v>-260368</v>
      </c>
      <c r="Z29" s="1264">
        <v>-0.3492914802689126</v>
      </c>
    </row>
    <row r="30" spans="1:26" ht="14.5">
      <c r="A30" s="97"/>
      <c r="B30" s="195"/>
      <c r="D30" s="101" t="s">
        <v>426</v>
      </c>
      <c r="E30" s="102"/>
      <c r="F30" s="102"/>
      <c r="G30" s="284">
        <v>3167296</v>
      </c>
      <c r="H30" s="288">
        <v>4444424</v>
      </c>
      <c r="I30" s="794">
        <v>4596373</v>
      </c>
      <c r="J30" s="799">
        <v>3.4188682267938433E-2</v>
      </c>
      <c r="K30" s="800">
        <v>0.45119780405746729</v>
      </c>
      <c r="N30"/>
      <c r="O30" s="46"/>
      <c r="P30" s="258"/>
      <c r="Q30" s="489" t="s">
        <v>427</v>
      </c>
      <c r="R30" s="259"/>
      <c r="S30" s="285">
        <v>291776</v>
      </c>
      <c r="T30" s="795">
        <v>350873</v>
      </c>
      <c r="U30" s="796">
        <v>388350</v>
      </c>
      <c r="V30" s="806">
        <v>0.10681072638818034</v>
      </c>
      <c r="W30" s="802">
        <v>0.33098678438254003</v>
      </c>
      <c r="X30" s="795">
        <v>886338</v>
      </c>
      <c r="Y30" s="796">
        <v>1068357</v>
      </c>
      <c r="Z30" s="1265">
        <v>0.20536070889434957</v>
      </c>
    </row>
    <row r="31" spans="1:26" ht="14.5">
      <c r="A31" s="97"/>
      <c r="B31" s="195"/>
      <c r="D31" s="101" t="s">
        <v>428</v>
      </c>
      <c r="E31" s="102"/>
      <c r="F31" s="102"/>
      <c r="G31" s="284">
        <v>880563</v>
      </c>
      <c r="H31" s="288">
        <v>949932</v>
      </c>
      <c r="I31" s="794">
        <v>853974</v>
      </c>
      <c r="J31" s="799">
        <v>-0.10101565164664418</v>
      </c>
      <c r="K31" s="800">
        <v>-3.0195454498996663E-2</v>
      </c>
      <c r="N31"/>
      <c r="O31" s="46"/>
      <c r="P31" s="258"/>
      <c r="Q31" s="489"/>
      <c r="R31" s="259"/>
      <c r="S31" s="284"/>
      <c r="T31" s="793"/>
      <c r="U31" s="794"/>
      <c r="V31" s="805"/>
      <c r="W31" s="800"/>
      <c r="X31" s="793"/>
      <c r="Y31" s="794"/>
      <c r="Z31" s="1264"/>
    </row>
    <row r="32" spans="1:26" ht="14.75" customHeight="1">
      <c r="A32" s="97"/>
      <c r="B32" s="195"/>
      <c r="D32" s="101" t="s">
        <v>429</v>
      </c>
      <c r="E32" s="102"/>
      <c r="F32" s="102"/>
      <c r="G32" s="284">
        <v>8480514</v>
      </c>
      <c r="H32" s="288">
        <v>8425175</v>
      </c>
      <c r="I32" s="794">
        <v>10793207</v>
      </c>
      <c r="J32" s="799">
        <v>0.28106620930722509</v>
      </c>
      <c r="K32" s="800">
        <v>0.2727067015041777</v>
      </c>
      <c r="N32"/>
      <c r="O32" s="46"/>
      <c r="P32" s="258" t="s">
        <v>643</v>
      </c>
      <c r="Q32" s="46"/>
      <c r="R32" s="46"/>
      <c r="S32" s="517"/>
      <c r="T32" s="46"/>
      <c r="U32" s="1727"/>
      <c r="V32" s="46"/>
      <c r="W32" s="1727"/>
      <c r="X32" s="46"/>
      <c r="Y32" s="1727"/>
      <c r="Z32" s="425"/>
    </row>
    <row r="33" spans="1:26" ht="14.5">
      <c r="A33" s="97"/>
      <c r="B33" s="195"/>
      <c r="D33" s="101"/>
      <c r="E33" s="102"/>
      <c r="F33" s="102"/>
      <c r="G33" s="284"/>
      <c r="H33" s="288"/>
      <c r="I33" s="794"/>
      <c r="J33" s="799"/>
      <c r="K33" s="800"/>
      <c r="N33"/>
      <c r="O33" s="46"/>
      <c r="P33" s="517"/>
      <c r="Q33" s="43" t="s">
        <v>645</v>
      </c>
      <c r="R33" s="46"/>
      <c r="S33" s="1728">
        <v>0</v>
      </c>
      <c r="T33" s="453">
        <v>473746</v>
      </c>
      <c r="U33" s="794">
        <v>421360</v>
      </c>
      <c r="V33" s="805">
        <v>-0.11057824234927577</v>
      </c>
      <c r="W33" s="800" t="s">
        <v>892</v>
      </c>
      <c r="X33" s="453">
        <v>0</v>
      </c>
      <c r="Y33" s="794">
        <v>973227</v>
      </c>
      <c r="Z33" s="1264" t="s">
        <v>892</v>
      </c>
    </row>
    <row r="34" spans="1:26" ht="14.5">
      <c r="A34" s="97"/>
      <c r="B34" s="195"/>
      <c r="D34" s="2237" t="s">
        <v>430</v>
      </c>
      <c r="E34" s="2238"/>
      <c r="F34" s="2238"/>
      <c r="G34" s="285">
        <v>249759790</v>
      </c>
      <c r="H34" s="1526">
        <v>248945375</v>
      </c>
      <c r="I34" s="796">
        <v>255300601</v>
      </c>
      <c r="J34" s="801">
        <v>2.5528596383845251E-2</v>
      </c>
      <c r="K34" s="802">
        <v>2.2184559812450193E-2</v>
      </c>
      <c r="N34"/>
      <c r="O34" s="46"/>
      <c r="P34" s="517"/>
      <c r="Q34" s="43" t="s">
        <v>646</v>
      </c>
      <c r="R34" s="46"/>
      <c r="S34" s="1728">
        <v>0</v>
      </c>
      <c r="T34" s="453">
        <v>-350427</v>
      </c>
      <c r="U34" s="794">
        <v>-297407</v>
      </c>
      <c r="V34" s="805">
        <v>-0.15130112691088302</v>
      </c>
      <c r="W34" s="800" t="s">
        <v>892</v>
      </c>
      <c r="X34" s="453">
        <v>0</v>
      </c>
      <c r="Y34" s="794">
        <v>-683266</v>
      </c>
      <c r="Z34" s="1264" t="s">
        <v>892</v>
      </c>
    </row>
    <row r="35" spans="1:26" ht="14.5">
      <c r="A35" s="97"/>
      <c r="B35" s="195"/>
      <c r="D35" s="101"/>
      <c r="E35" s="102"/>
      <c r="F35" s="102"/>
      <c r="G35" s="284"/>
      <c r="H35" s="288"/>
      <c r="I35" s="794"/>
      <c r="J35" s="799"/>
      <c r="K35" s="800"/>
      <c r="N35"/>
      <c r="O35" s="46"/>
      <c r="P35" s="258" t="s">
        <v>644</v>
      </c>
      <c r="Q35" s="46"/>
      <c r="R35" s="46"/>
      <c r="S35" s="1729">
        <v>0</v>
      </c>
      <c r="T35" s="1730">
        <v>123319</v>
      </c>
      <c r="U35" s="796">
        <v>123953</v>
      </c>
      <c r="V35" s="806">
        <v>5.1411380241487524E-3</v>
      </c>
      <c r="W35" s="802" t="s">
        <v>892</v>
      </c>
      <c r="X35" s="1730">
        <v>0</v>
      </c>
      <c r="Y35" s="796">
        <v>289961</v>
      </c>
      <c r="Z35" s="1265" t="s">
        <v>892</v>
      </c>
    </row>
    <row r="36" spans="1:26" ht="14.5">
      <c r="A36" s="97"/>
      <c r="B36" s="195"/>
      <c r="D36" s="1842" t="s">
        <v>434</v>
      </c>
      <c r="E36" s="1843"/>
      <c r="F36" s="1843"/>
      <c r="G36" s="284"/>
      <c r="H36" s="288"/>
      <c r="I36" s="794"/>
      <c r="J36" s="799"/>
      <c r="K36" s="800"/>
      <c r="N36"/>
      <c r="O36" s="46"/>
      <c r="P36" s="517"/>
      <c r="Q36" s="46"/>
      <c r="R36" s="46"/>
      <c r="S36" s="517"/>
      <c r="T36" s="46"/>
      <c r="U36" s="1727"/>
      <c r="V36" s="46"/>
      <c r="W36" s="1727"/>
      <c r="X36" s="46"/>
      <c r="Y36" s="1727"/>
      <c r="Z36" s="425"/>
    </row>
    <row r="37" spans="1:26" ht="14.5">
      <c r="A37" s="97"/>
      <c r="B37" s="195"/>
      <c r="D37" s="100" t="s">
        <v>73</v>
      </c>
      <c r="E37" s="102"/>
      <c r="F37" s="102"/>
      <c r="G37" s="1708"/>
      <c r="H37" s="130"/>
      <c r="I37" s="1709"/>
      <c r="J37" s="1708"/>
      <c r="K37" s="1709"/>
      <c r="N37"/>
      <c r="O37" s="46"/>
      <c r="P37" s="258" t="s">
        <v>69</v>
      </c>
      <c r="Q37" s="43"/>
      <c r="R37" s="256"/>
      <c r="S37" s="284"/>
      <c r="T37" s="793"/>
      <c r="U37" s="794"/>
      <c r="V37" s="805"/>
      <c r="W37" s="800"/>
      <c r="X37" s="793"/>
      <c r="Y37" s="794"/>
      <c r="Z37" s="1264"/>
    </row>
    <row r="38" spans="1:26" ht="14.75" customHeight="1">
      <c r="A38" s="97"/>
      <c r="B38" s="195"/>
      <c r="D38" s="101"/>
      <c r="E38" s="102" t="s">
        <v>402</v>
      </c>
      <c r="F38" s="102"/>
      <c r="G38" s="284">
        <v>47436563</v>
      </c>
      <c r="H38" s="288">
        <v>45734508</v>
      </c>
      <c r="I38" s="794">
        <v>46588002</v>
      </c>
      <c r="J38" s="799">
        <v>1.8661925913797957E-2</v>
      </c>
      <c r="K38" s="800">
        <v>-1.7888332255437647E-2</v>
      </c>
      <c r="N38"/>
      <c r="O38" s="46"/>
      <c r="P38" s="45"/>
      <c r="Q38" s="43" t="s">
        <v>267</v>
      </c>
      <c r="R38" s="256"/>
      <c r="S38" s="284">
        <v>-1155966</v>
      </c>
      <c r="T38" s="793">
        <v>-1304466</v>
      </c>
      <c r="U38" s="794">
        <v>-1341137</v>
      </c>
      <c r="V38" s="805">
        <v>2.8111886396425818E-2</v>
      </c>
      <c r="W38" s="800">
        <v>0.16018723734089066</v>
      </c>
      <c r="X38" s="793">
        <v>-3404858</v>
      </c>
      <c r="Y38" s="794">
        <v>-4007293</v>
      </c>
      <c r="Z38" s="1264">
        <v>0.17693395730453371</v>
      </c>
    </row>
    <row r="39" spans="1:26" ht="14.5">
      <c r="A39" s="97"/>
      <c r="B39" s="195"/>
      <c r="D39" s="101"/>
      <c r="E39" s="102" t="s">
        <v>403</v>
      </c>
      <c r="F39" s="102"/>
      <c r="G39" s="284">
        <v>106998888</v>
      </c>
      <c r="H39" s="288">
        <v>108988826</v>
      </c>
      <c r="I39" s="794">
        <v>111842453</v>
      </c>
      <c r="J39" s="799">
        <v>2.6182748312198537E-2</v>
      </c>
      <c r="K39" s="800">
        <v>4.5267433059678154E-2</v>
      </c>
      <c r="N39"/>
      <c r="O39" s="46"/>
      <c r="P39" s="45"/>
      <c r="Q39" s="103" t="s">
        <v>431</v>
      </c>
      <c r="R39" s="256"/>
      <c r="S39" s="284">
        <v>-971449</v>
      </c>
      <c r="T39" s="793">
        <v>-965994</v>
      </c>
      <c r="U39" s="794">
        <v>-1068459</v>
      </c>
      <c r="V39" s="805">
        <v>0.10607208740426959</v>
      </c>
      <c r="W39" s="800">
        <v>9.9861135273184701E-2</v>
      </c>
      <c r="X39" s="793">
        <v>-2740755</v>
      </c>
      <c r="Y39" s="794">
        <v>-2904287</v>
      </c>
      <c r="Z39" s="1264">
        <v>5.9666770652612146E-2</v>
      </c>
    </row>
    <row r="40" spans="1:26" ht="15" customHeight="1">
      <c r="A40" s="97"/>
      <c r="B40" s="195"/>
      <c r="D40" s="101"/>
      <c r="E40" s="102" t="s">
        <v>437</v>
      </c>
      <c r="F40" s="102"/>
      <c r="G40" s="284">
        <v>154435451</v>
      </c>
      <c r="H40" s="288">
        <v>154723334</v>
      </c>
      <c r="I40" s="794">
        <v>158430455</v>
      </c>
      <c r="J40" s="799">
        <v>2.3959676308422877E-2</v>
      </c>
      <c r="K40" s="800">
        <v>2.5868438717480742E-2</v>
      </c>
      <c r="N40"/>
      <c r="O40" s="46"/>
      <c r="P40" s="45"/>
      <c r="Q40" s="43" t="s">
        <v>432</v>
      </c>
      <c r="R40" s="256"/>
      <c r="S40" s="284">
        <v>-179495</v>
      </c>
      <c r="T40" s="793">
        <v>-212662</v>
      </c>
      <c r="U40" s="794">
        <v>-219800</v>
      </c>
      <c r="V40" s="805">
        <v>3.3564999858931077E-2</v>
      </c>
      <c r="W40" s="800">
        <v>0.22454664475333574</v>
      </c>
      <c r="X40" s="793">
        <v>-526845</v>
      </c>
      <c r="Y40" s="794">
        <v>-636228</v>
      </c>
      <c r="Z40" s="1264">
        <v>0.20761893915667795</v>
      </c>
    </row>
    <row r="41" spans="1:26" ht="15.65" customHeight="1">
      <c r="A41" s="97"/>
      <c r="B41" s="195"/>
      <c r="D41" s="101"/>
      <c r="E41" s="102"/>
      <c r="F41" s="102"/>
      <c r="G41" s="284"/>
      <c r="H41" s="288"/>
      <c r="I41" s="794"/>
      <c r="J41" s="799"/>
      <c r="K41" s="800"/>
      <c r="N41"/>
      <c r="O41" s="46"/>
      <c r="P41" s="45"/>
      <c r="Q41" s="43" t="s">
        <v>433</v>
      </c>
      <c r="R41" s="256"/>
      <c r="S41" s="1729">
        <v>-23046</v>
      </c>
      <c r="T41" s="1423">
        <v>0</v>
      </c>
      <c r="U41" s="1731">
        <v>0</v>
      </c>
      <c r="V41" s="805" t="s">
        <v>892</v>
      </c>
      <c r="W41" s="800">
        <v>-1</v>
      </c>
      <c r="X41" s="453">
        <v>-23046</v>
      </c>
      <c r="Y41" s="1731">
        <v>0</v>
      </c>
      <c r="Z41" s="1264">
        <v>-1</v>
      </c>
    </row>
    <row r="42" spans="1:26" ht="14.75" customHeight="1">
      <c r="A42" s="97"/>
      <c r="B42" s="195"/>
      <c r="D42" s="101" t="s">
        <v>439</v>
      </c>
      <c r="E42" s="102"/>
      <c r="F42" s="102"/>
      <c r="G42" s="284">
        <v>7383104</v>
      </c>
      <c r="H42" s="288">
        <v>11265393</v>
      </c>
      <c r="I42" s="794">
        <v>10181173</v>
      </c>
      <c r="J42" s="799">
        <v>-9.6243424441561864E-2</v>
      </c>
      <c r="K42" s="800">
        <v>0.37898274221790729</v>
      </c>
      <c r="N42"/>
      <c r="O42" s="46"/>
      <c r="P42" s="45"/>
      <c r="Q42" s="168" t="s">
        <v>435</v>
      </c>
      <c r="R42" s="523"/>
      <c r="S42" s="284">
        <v>-6414</v>
      </c>
      <c r="T42" s="793">
        <v>-371</v>
      </c>
      <c r="U42" s="794">
        <v>-65</v>
      </c>
      <c r="V42" s="805">
        <v>-0.82479784366576825</v>
      </c>
      <c r="W42" s="800">
        <v>-0.98986591830371062</v>
      </c>
      <c r="X42" s="793">
        <v>-24461</v>
      </c>
      <c r="Y42" s="794">
        <v>-7235</v>
      </c>
      <c r="Z42" s="1264">
        <v>-0.7042230489350394</v>
      </c>
    </row>
    <row r="43" spans="1:26" ht="14.5">
      <c r="A43" s="97"/>
      <c r="B43" s="195"/>
      <c r="D43" s="45"/>
      <c r="E43" s="43" t="s">
        <v>158</v>
      </c>
      <c r="F43" s="43"/>
      <c r="G43" s="284">
        <v>4788939</v>
      </c>
      <c r="H43" s="288">
        <v>5096459</v>
      </c>
      <c r="I43" s="794">
        <v>6643892</v>
      </c>
      <c r="J43" s="799">
        <v>0.30362904911037253</v>
      </c>
      <c r="K43" s="800">
        <v>0.38734112086205313</v>
      </c>
      <c r="N43"/>
      <c r="O43" s="46"/>
      <c r="P43" s="45"/>
      <c r="Q43" s="115" t="s">
        <v>436</v>
      </c>
      <c r="R43" s="256"/>
      <c r="S43" s="284">
        <v>-111859</v>
      </c>
      <c r="T43" s="793">
        <v>-146817</v>
      </c>
      <c r="U43" s="794">
        <v>-115181</v>
      </c>
      <c r="V43" s="805">
        <v>-0.21547913388776505</v>
      </c>
      <c r="W43" s="800">
        <v>2.9698102074933622E-2</v>
      </c>
      <c r="X43" s="793">
        <v>-335951</v>
      </c>
      <c r="Y43" s="794">
        <v>-352783</v>
      </c>
      <c r="Z43" s="1264">
        <v>5.0102544716342561E-2</v>
      </c>
    </row>
    <row r="44" spans="1:26" ht="14.5">
      <c r="A44" s="97"/>
      <c r="B44" s="195"/>
      <c r="D44" s="45"/>
      <c r="E44" s="43" t="s">
        <v>159</v>
      </c>
      <c r="F44" s="43"/>
      <c r="G44" s="284">
        <v>2517833</v>
      </c>
      <c r="H44" s="288">
        <v>5974353</v>
      </c>
      <c r="I44" s="794">
        <v>3401635</v>
      </c>
      <c r="J44" s="799">
        <v>-0.43062704865279972</v>
      </c>
      <c r="K44" s="800">
        <v>0.35101692606300733</v>
      </c>
      <c r="N44"/>
      <c r="O44" s="46"/>
      <c r="P44" s="258"/>
      <c r="Q44" s="219" t="s">
        <v>69</v>
      </c>
      <c r="R44" s="257"/>
      <c r="S44" s="285">
        <v>-2448229</v>
      </c>
      <c r="T44" s="795">
        <v>-2630310</v>
      </c>
      <c r="U44" s="796">
        <v>-2744642</v>
      </c>
      <c r="V44" s="806">
        <v>4.3467119845189348E-2</v>
      </c>
      <c r="W44" s="802">
        <v>0.12107241601990663</v>
      </c>
      <c r="X44" s="795">
        <v>-7055916</v>
      </c>
      <c r="Y44" s="796">
        <v>-7907826</v>
      </c>
      <c r="Z44" s="1265">
        <v>0.12073698156270568</v>
      </c>
    </row>
    <row r="45" spans="1:26" ht="14.5">
      <c r="A45" s="97"/>
      <c r="B45" s="195"/>
      <c r="D45" s="45"/>
      <c r="E45" s="43" t="s">
        <v>442</v>
      </c>
      <c r="F45" s="43"/>
      <c r="G45" s="284">
        <v>76332</v>
      </c>
      <c r="H45" s="288">
        <v>194581</v>
      </c>
      <c r="I45" s="794">
        <v>135646</v>
      </c>
      <c r="J45" s="799">
        <v>-0.3028815763101228</v>
      </c>
      <c r="K45" s="800">
        <v>0.77705287428601377</v>
      </c>
      <c r="N45"/>
      <c r="O45" s="46"/>
      <c r="P45" s="258"/>
      <c r="Q45" s="219"/>
      <c r="R45" s="257"/>
      <c r="S45" s="284"/>
      <c r="T45" s="793"/>
      <c r="U45" s="794"/>
      <c r="V45" s="805"/>
      <c r="W45" s="800"/>
      <c r="X45" s="793"/>
      <c r="Y45" s="794"/>
      <c r="Z45" s="1264"/>
    </row>
    <row r="46" spans="1:26" ht="14.5">
      <c r="A46" s="97"/>
      <c r="B46" s="195"/>
      <c r="D46" s="45"/>
      <c r="E46" s="43"/>
      <c r="F46" s="43"/>
      <c r="G46" s="284"/>
      <c r="H46" s="288"/>
      <c r="I46" s="794"/>
      <c r="J46" s="799"/>
      <c r="K46" s="800"/>
      <c r="N46"/>
      <c r="O46" s="46"/>
      <c r="P46" s="2251" t="s">
        <v>438</v>
      </c>
      <c r="Q46" s="2252"/>
      <c r="R46" s="2253"/>
      <c r="S46" s="285">
        <v>2111560</v>
      </c>
      <c r="T46" s="795">
        <v>2561467</v>
      </c>
      <c r="U46" s="796">
        <v>2506763</v>
      </c>
      <c r="V46" s="806">
        <v>-2.1356511717699273E-2</v>
      </c>
      <c r="W46" s="802">
        <v>0.18716162458087859</v>
      </c>
      <c r="X46" s="795">
        <v>6068841</v>
      </c>
      <c r="Y46" s="796">
        <v>7587514</v>
      </c>
      <c r="Z46" s="1265">
        <v>0.25024102625196476</v>
      </c>
    </row>
    <row r="47" spans="1:26" ht="14.5">
      <c r="A47" s="97"/>
      <c r="B47" s="195"/>
      <c r="D47" s="45" t="s">
        <v>157</v>
      </c>
      <c r="E47" s="43"/>
      <c r="F47" s="43"/>
      <c r="G47" s="284">
        <v>12704234</v>
      </c>
      <c r="H47" s="288">
        <v>11152813</v>
      </c>
      <c r="I47" s="794">
        <v>11241079</v>
      </c>
      <c r="J47" s="799">
        <v>7.9142365249018336E-3</v>
      </c>
      <c r="K47" s="800">
        <v>-0.11517065885278877</v>
      </c>
      <c r="N47"/>
      <c r="O47" s="46"/>
      <c r="P47" s="258"/>
      <c r="Q47" s="43"/>
      <c r="R47" s="256"/>
      <c r="S47" s="284"/>
      <c r="T47" s="793"/>
      <c r="U47" s="794"/>
      <c r="V47" s="805"/>
      <c r="W47" s="800"/>
      <c r="X47" s="793"/>
      <c r="Y47" s="794"/>
      <c r="Z47" s="1264"/>
    </row>
    <row r="48" spans="1:26" ht="14.5">
      <c r="A48" s="97"/>
      <c r="B48" s="195"/>
      <c r="D48" s="45" t="s">
        <v>160</v>
      </c>
      <c r="E48" s="43"/>
      <c r="F48" s="43"/>
      <c r="G48" s="284">
        <v>16952011</v>
      </c>
      <c r="H48" s="288">
        <v>12112403</v>
      </c>
      <c r="I48" s="794">
        <v>12209724</v>
      </c>
      <c r="J48" s="799">
        <v>8.0348218268497182E-3</v>
      </c>
      <c r="K48" s="800">
        <v>-0.27974775382106581</v>
      </c>
      <c r="N48"/>
      <c r="O48" s="46"/>
      <c r="P48" s="45"/>
      <c r="Q48" s="43" t="s">
        <v>440</v>
      </c>
      <c r="R48" s="256"/>
      <c r="S48" s="284">
        <v>-555117</v>
      </c>
      <c r="T48" s="793">
        <v>-696969</v>
      </c>
      <c r="U48" s="794">
        <v>-728308</v>
      </c>
      <c r="V48" s="805">
        <v>4.4964697138610184E-2</v>
      </c>
      <c r="W48" s="800">
        <v>0.31199008497307773</v>
      </c>
      <c r="X48" s="793">
        <v>-1602927</v>
      </c>
      <c r="Y48" s="794">
        <v>-2129746</v>
      </c>
      <c r="Z48" s="1264">
        <v>0.32866063145732777</v>
      </c>
    </row>
    <row r="49" spans="1:26" ht="14.5">
      <c r="A49" s="97"/>
      <c r="B49" s="195"/>
      <c r="D49" s="45" t="s">
        <v>422</v>
      </c>
      <c r="E49" s="43"/>
      <c r="F49" s="43"/>
      <c r="G49" s="284">
        <v>466957</v>
      </c>
      <c r="H49" s="288">
        <v>559370</v>
      </c>
      <c r="I49" s="794">
        <v>553561</v>
      </c>
      <c r="J49" s="799">
        <v>-1.0384897295171353E-2</v>
      </c>
      <c r="K49" s="800">
        <v>0.18546461451482685</v>
      </c>
      <c r="N49"/>
      <c r="O49" s="46"/>
      <c r="P49" s="45"/>
      <c r="Q49" s="43"/>
      <c r="R49" s="256"/>
      <c r="S49" s="284"/>
      <c r="T49" s="793"/>
      <c r="U49" s="794"/>
      <c r="V49" s="805"/>
      <c r="W49" s="800"/>
      <c r="X49" s="793"/>
      <c r="Y49" s="794"/>
      <c r="Z49" s="1264"/>
    </row>
    <row r="50" spans="1:26" ht="14.5">
      <c r="A50" s="97"/>
      <c r="B50" s="95"/>
      <c r="D50" s="45" t="s">
        <v>443</v>
      </c>
      <c r="E50" s="43"/>
      <c r="F50" s="43"/>
      <c r="G50" s="284">
        <v>13289394</v>
      </c>
      <c r="H50" s="288">
        <v>13954799</v>
      </c>
      <c r="I50" s="794">
        <v>14203439</v>
      </c>
      <c r="J50" s="799">
        <v>1.781752642943836E-2</v>
      </c>
      <c r="K50" s="800">
        <v>6.8780036170197081E-2</v>
      </c>
      <c r="N50"/>
      <c r="O50" s="46"/>
      <c r="P50" s="258" t="s">
        <v>441</v>
      </c>
      <c r="Q50" s="219"/>
      <c r="R50" s="257"/>
      <c r="S50" s="285">
        <v>1556443</v>
      </c>
      <c r="T50" s="795">
        <v>1864498</v>
      </c>
      <c r="U50" s="796">
        <v>1778455</v>
      </c>
      <c r="V50" s="806">
        <v>-4.6148078464015516E-2</v>
      </c>
      <c r="W50" s="802">
        <v>0.14264062352427939</v>
      </c>
      <c r="X50" s="795">
        <v>4465914</v>
      </c>
      <c r="Y50" s="796">
        <v>5457768</v>
      </c>
      <c r="Z50" s="1265">
        <v>0.22209429021696342</v>
      </c>
    </row>
    <row r="51" spans="1:26" ht="14.5">
      <c r="A51" s="97"/>
      <c r="B51" s="95"/>
      <c r="D51" s="45" t="s">
        <v>444</v>
      </c>
      <c r="E51" s="43"/>
      <c r="F51" s="43"/>
      <c r="G51" s="284">
        <v>698747</v>
      </c>
      <c r="H51" s="288">
        <v>840022</v>
      </c>
      <c r="I51" s="794">
        <v>928814</v>
      </c>
      <c r="J51" s="799">
        <v>0.10570199351921736</v>
      </c>
      <c r="K51" s="800">
        <v>0.32925651201364731</v>
      </c>
      <c r="N51"/>
      <c r="O51" s="46"/>
      <c r="P51" s="45" t="s">
        <v>71</v>
      </c>
      <c r="Q51" s="43"/>
      <c r="R51" s="256"/>
      <c r="S51" s="284">
        <v>32655</v>
      </c>
      <c r="T51" s="793">
        <v>42483</v>
      </c>
      <c r="U51" s="794">
        <v>39800</v>
      </c>
      <c r="V51" s="805">
        <v>-6.3154673634159553E-2</v>
      </c>
      <c r="W51" s="800">
        <v>0.21880263359363039</v>
      </c>
      <c r="X51" s="793">
        <v>91373</v>
      </c>
      <c r="Y51" s="794">
        <v>119401</v>
      </c>
      <c r="Z51" s="1264">
        <v>0.30674269204250709</v>
      </c>
    </row>
    <row r="52" spans="1:26" ht="15" thickBot="1">
      <c r="A52" s="97"/>
      <c r="B52"/>
      <c r="C52"/>
      <c r="D52" s="45" t="s">
        <v>445</v>
      </c>
      <c r="E52" s="43"/>
      <c r="F52" s="43"/>
      <c r="G52" s="284">
        <v>9752701</v>
      </c>
      <c r="H52" s="288">
        <v>9262741</v>
      </c>
      <c r="I52" s="794">
        <v>10296583</v>
      </c>
      <c r="J52" s="799">
        <v>0.11161296639947074</v>
      </c>
      <c r="K52" s="800">
        <v>5.5767320253127826E-2</v>
      </c>
      <c r="L52"/>
      <c r="M52"/>
      <c r="N52"/>
      <c r="O52" s="46"/>
      <c r="P52" s="694" t="s">
        <v>117</v>
      </c>
      <c r="Q52" s="695"/>
      <c r="R52" s="696"/>
      <c r="S52" s="807">
        <v>1523788</v>
      </c>
      <c r="T52" s="808">
        <v>1822015</v>
      </c>
      <c r="U52" s="809">
        <v>1738655</v>
      </c>
      <c r="V52" s="810">
        <v>-4.5751544306715367E-2</v>
      </c>
      <c r="W52" s="811">
        <v>0.1410084604945045</v>
      </c>
      <c r="X52" s="808">
        <v>4374541</v>
      </c>
      <c r="Y52" s="809">
        <v>5338367</v>
      </c>
      <c r="Z52" s="1266">
        <v>0.22032620108029619</v>
      </c>
    </row>
    <row r="53" spans="1:26" ht="14.5">
      <c r="A53" s="97"/>
      <c r="B53"/>
      <c r="C53"/>
      <c r="D53" s="45"/>
      <c r="E53" s="43"/>
      <c r="F53" s="43"/>
      <c r="G53" s="284"/>
      <c r="H53" s="288"/>
      <c r="I53" s="794"/>
      <c r="J53" s="799"/>
      <c r="K53" s="800"/>
      <c r="L53"/>
      <c r="M53"/>
      <c r="N53"/>
      <c r="O53" s="46"/>
      <c r="X53" s="46"/>
    </row>
    <row r="54" spans="1:26" ht="14.5">
      <c r="A54" s="97"/>
      <c r="B54"/>
      <c r="C54"/>
      <c r="D54" s="2234" t="s">
        <v>446</v>
      </c>
      <c r="E54" s="2235"/>
      <c r="F54" s="2236"/>
      <c r="G54" s="285">
        <v>215682599</v>
      </c>
      <c r="H54" s="1526">
        <v>213870875</v>
      </c>
      <c r="I54" s="796">
        <v>218044828</v>
      </c>
      <c r="J54" s="801">
        <v>1.9516229126569945E-2</v>
      </c>
      <c r="K54" s="802">
        <v>1.0952339275177225E-2</v>
      </c>
      <c r="L54"/>
      <c r="M54"/>
      <c r="N54"/>
      <c r="O54" s="46"/>
      <c r="P54" s="268"/>
      <c r="Q54" s="43"/>
      <c r="R54" s="43"/>
      <c r="S54" s="229"/>
      <c r="T54" s="229"/>
      <c r="U54" s="229"/>
      <c r="V54" s="229"/>
      <c r="W54" s="229"/>
      <c r="X54" s="46"/>
    </row>
    <row r="55" spans="1:26" ht="4.25" customHeight="1">
      <c r="A55" s="97"/>
      <c r="B55"/>
      <c r="C55"/>
      <c r="D55" s="1844"/>
      <c r="E55" s="108"/>
      <c r="F55" s="108"/>
      <c r="G55" s="285"/>
      <c r="H55" s="1526"/>
      <c r="I55" s="796"/>
      <c r="J55" s="801"/>
      <c r="K55" s="802"/>
      <c r="L55"/>
      <c r="M55"/>
      <c r="N55"/>
      <c r="O55" s="46"/>
      <c r="P55" s="2241"/>
      <c r="Q55" s="2241"/>
      <c r="R55" s="2241"/>
      <c r="S55" s="2241"/>
      <c r="T55" s="2241"/>
      <c r="U55" s="2241"/>
      <c r="V55" s="2241"/>
      <c r="W55" s="2241"/>
      <c r="X55" s="46"/>
    </row>
    <row r="56" spans="1:26" ht="10.5" customHeight="1">
      <c r="A56" s="97"/>
      <c r="B56"/>
      <c r="C56"/>
      <c r="D56" s="101"/>
      <c r="E56" s="102"/>
      <c r="F56" s="102"/>
      <c r="G56" s="284"/>
      <c r="H56" s="288"/>
      <c r="I56" s="794"/>
      <c r="J56" s="799"/>
      <c r="K56" s="800"/>
      <c r="L56"/>
      <c r="M56"/>
      <c r="N56"/>
      <c r="O56" s="46"/>
      <c r="P56" s="268"/>
      <c r="Q56" s="269"/>
      <c r="R56" s="269"/>
      <c r="S56" s="270"/>
      <c r="T56" s="270"/>
      <c r="U56" s="270"/>
      <c r="V56" s="271"/>
      <c r="W56" s="270"/>
      <c r="X56" s="46"/>
    </row>
    <row r="57" spans="1:26" ht="14.5">
      <c r="A57" s="97"/>
      <c r="B57"/>
      <c r="C57"/>
      <c r="D57" s="100" t="s">
        <v>74</v>
      </c>
      <c r="E57" s="550"/>
      <c r="F57" s="102"/>
      <c r="G57" s="285">
        <v>33462591</v>
      </c>
      <c r="H57" s="1526">
        <v>34459012</v>
      </c>
      <c r="I57" s="796">
        <v>36560502</v>
      </c>
      <c r="J57" s="801">
        <v>6.0985207585173944E-2</v>
      </c>
      <c r="K57" s="802">
        <v>9.257833620833486E-2</v>
      </c>
      <c r="L57"/>
      <c r="M57"/>
      <c r="N57"/>
      <c r="O57" s="46"/>
      <c r="X57" s="46"/>
    </row>
    <row r="58" spans="1:26" ht="14.5">
      <c r="A58" s="97"/>
      <c r="B58"/>
      <c r="C58"/>
      <c r="D58" s="104" t="s">
        <v>447</v>
      </c>
      <c r="E58" s="552"/>
      <c r="F58" s="552"/>
      <c r="G58" s="285">
        <v>1318993</v>
      </c>
      <c r="H58" s="1526">
        <v>1318993</v>
      </c>
      <c r="I58" s="796">
        <v>1318993</v>
      </c>
      <c r="J58" s="801">
        <v>0</v>
      </c>
      <c r="K58" s="802">
        <v>0</v>
      </c>
      <c r="L58"/>
      <c r="M58"/>
      <c r="N58"/>
      <c r="O58" s="46"/>
      <c r="X58" s="46"/>
    </row>
    <row r="59" spans="1:26" ht="14.5">
      <c r="A59" s="97"/>
      <c r="B59"/>
      <c r="C59"/>
      <c r="D59" s="104" t="s">
        <v>448</v>
      </c>
      <c r="E59" s="552"/>
      <c r="F59" s="552"/>
      <c r="G59" s="284">
        <v>-208901</v>
      </c>
      <c r="H59" s="288">
        <v>-209845</v>
      </c>
      <c r="I59" s="794">
        <v>-209845</v>
      </c>
      <c r="J59" s="799">
        <v>0</v>
      </c>
      <c r="K59" s="800">
        <v>4.518886936874405E-3</v>
      </c>
      <c r="L59"/>
      <c r="M59"/>
      <c r="N59"/>
      <c r="O59" s="46"/>
      <c r="X59" s="46"/>
    </row>
    <row r="60" spans="1:26" ht="14.5">
      <c r="A60" s="97"/>
      <c r="B60"/>
      <c r="C60"/>
      <c r="D60" s="104" t="s">
        <v>449</v>
      </c>
      <c r="E60" s="552"/>
      <c r="F60" s="552"/>
      <c r="G60" s="284">
        <v>179027</v>
      </c>
      <c r="H60" s="288">
        <v>133388</v>
      </c>
      <c r="I60" s="794">
        <v>139528</v>
      </c>
      <c r="J60" s="799">
        <v>4.6031127237832488E-2</v>
      </c>
      <c r="K60" s="800">
        <v>-0.220631524853793</v>
      </c>
      <c r="L60"/>
      <c r="M60"/>
      <c r="N60"/>
      <c r="O60" s="46"/>
      <c r="X60" s="46"/>
    </row>
    <row r="61" spans="1:26" ht="14.5">
      <c r="A61" s="97"/>
      <c r="B61"/>
      <c r="C61"/>
      <c r="D61" s="104" t="s">
        <v>450</v>
      </c>
      <c r="E61" s="552"/>
      <c r="F61" s="552"/>
      <c r="G61" s="284">
        <v>27187346</v>
      </c>
      <c r="H61" s="288">
        <v>29602851</v>
      </c>
      <c r="I61" s="794">
        <v>29628427</v>
      </c>
      <c r="J61" s="799">
        <v>8.6397083848444196E-4</v>
      </c>
      <c r="K61" s="800">
        <v>8.9787395945157722E-2</v>
      </c>
      <c r="L61"/>
      <c r="M61"/>
      <c r="N61"/>
      <c r="O61" s="46"/>
      <c r="X61" s="46"/>
    </row>
    <row r="62" spans="1:26" ht="14.5">
      <c r="A62" s="97"/>
      <c r="B62"/>
      <c r="C62"/>
      <c r="D62" s="105" t="s">
        <v>451</v>
      </c>
      <c r="E62" s="552"/>
      <c r="F62" s="552"/>
      <c r="G62" s="284">
        <v>470550</v>
      </c>
      <c r="H62" s="288">
        <v>19199</v>
      </c>
      <c r="I62" s="794">
        <v>353144</v>
      </c>
      <c r="J62" s="799">
        <v>17.393874680972967</v>
      </c>
      <c r="K62" s="800">
        <v>-0.2495080225268303</v>
      </c>
      <c r="L62"/>
      <c r="M62"/>
      <c r="N62"/>
      <c r="O62" s="46"/>
      <c r="X62" s="46"/>
    </row>
    <row r="63" spans="1:26" ht="14.5">
      <c r="A63" s="97"/>
      <c r="B63"/>
      <c r="C63"/>
      <c r="D63" s="104" t="s">
        <v>452</v>
      </c>
      <c r="E63" s="552"/>
      <c r="F63" s="552"/>
      <c r="G63" s="284">
        <v>4515576</v>
      </c>
      <c r="H63" s="288">
        <v>3594426</v>
      </c>
      <c r="I63" s="794">
        <v>5330255</v>
      </c>
      <c r="J63" s="799">
        <v>0.48292244714455101</v>
      </c>
      <c r="K63" s="800">
        <v>0.18041530028505776</v>
      </c>
      <c r="L63"/>
      <c r="M63"/>
      <c r="N63"/>
      <c r="O63" s="46"/>
      <c r="X63" s="46"/>
    </row>
    <row r="64" spans="1:26" ht="14.5">
      <c r="A64" s="97"/>
      <c r="B64"/>
      <c r="C64"/>
      <c r="D64" s="101"/>
      <c r="E64" s="102"/>
      <c r="F64" s="102"/>
      <c r="G64" s="284"/>
      <c r="H64" s="288"/>
      <c r="I64" s="794"/>
      <c r="J64" s="799"/>
      <c r="K64" s="800"/>
      <c r="L64"/>
      <c r="M64"/>
      <c r="N64"/>
      <c r="O64" s="46"/>
      <c r="X64" s="46"/>
    </row>
    <row r="65" spans="1:24" ht="14.5">
      <c r="A65" s="97"/>
      <c r="B65"/>
      <c r="C65"/>
      <c r="D65" s="101" t="s">
        <v>71</v>
      </c>
      <c r="E65" s="102"/>
      <c r="F65" s="102"/>
      <c r="G65" s="284">
        <v>614600</v>
      </c>
      <c r="H65" s="288">
        <v>615488</v>
      </c>
      <c r="I65" s="794">
        <v>695271</v>
      </c>
      <c r="J65" s="799">
        <v>0.12962559789955289</v>
      </c>
      <c r="K65" s="800">
        <v>0.13125772860397006</v>
      </c>
      <c r="L65"/>
      <c r="M65"/>
      <c r="N65"/>
      <c r="O65" s="46"/>
      <c r="X65" s="46"/>
    </row>
    <row r="66" spans="1:24" ht="9.5" customHeight="1">
      <c r="A66" s="97"/>
      <c r="B66"/>
      <c r="C66"/>
      <c r="D66" s="101"/>
      <c r="E66" s="102"/>
      <c r="F66" s="102"/>
      <c r="G66" s="284"/>
      <c r="H66" s="288"/>
      <c r="I66" s="794"/>
      <c r="J66" s="799"/>
      <c r="K66" s="800"/>
      <c r="L66"/>
      <c r="M66"/>
      <c r="N66"/>
      <c r="O66" s="46"/>
      <c r="X66" s="46"/>
    </row>
    <row r="67" spans="1:24" ht="14.5">
      <c r="A67" s="97"/>
      <c r="B67"/>
      <c r="C67"/>
      <c r="D67" s="2237" t="s">
        <v>453</v>
      </c>
      <c r="E67" s="2238"/>
      <c r="F67" s="2239"/>
      <c r="G67" s="285">
        <v>34077191</v>
      </c>
      <c r="H67" s="1526">
        <v>35074500</v>
      </c>
      <c r="I67" s="796">
        <v>37255773</v>
      </c>
      <c r="J67" s="801">
        <v>6.218971047342086E-2</v>
      </c>
      <c r="K67" s="802">
        <v>9.3275939322580909E-2</v>
      </c>
      <c r="L67"/>
      <c r="M67"/>
      <c r="N67"/>
      <c r="O67" s="46"/>
      <c r="X67" s="46"/>
    </row>
    <row r="68" spans="1:24" ht="14.5">
      <c r="A68" s="97"/>
      <c r="B68"/>
      <c r="C68"/>
      <c r="D68" s="106"/>
      <c r="E68" s="552"/>
      <c r="F68" s="552"/>
      <c r="G68" s="285"/>
      <c r="H68" s="1526"/>
      <c r="I68" s="796"/>
      <c r="J68" s="801"/>
      <c r="K68" s="802"/>
      <c r="L68"/>
      <c r="M68"/>
      <c r="N68"/>
      <c r="O68" s="46"/>
      <c r="X68" s="46"/>
    </row>
    <row r="69" spans="1:24" ht="14.5">
      <c r="A69" s="97"/>
      <c r="B69"/>
      <c r="C69"/>
      <c r="D69" s="1842" t="s">
        <v>454</v>
      </c>
      <c r="E69" s="1843"/>
      <c r="F69" s="1843"/>
      <c r="G69" s="285">
        <v>249759790</v>
      </c>
      <c r="H69" s="1526">
        <v>248945375</v>
      </c>
      <c r="I69" s="796">
        <v>255300601</v>
      </c>
      <c r="J69" s="801">
        <v>2.5528596383845251E-2</v>
      </c>
      <c r="K69" s="802">
        <v>2.2184559812450193E-2</v>
      </c>
      <c r="L69"/>
      <c r="M69"/>
      <c r="N69"/>
      <c r="O69" s="46"/>
      <c r="X69" s="46"/>
    </row>
    <row r="70" spans="1:24" ht="14.5">
      <c r="A70" s="97"/>
      <c r="B70"/>
      <c r="C70"/>
      <c r="D70" s="101"/>
      <c r="E70" s="102"/>
      <c r="F70" s="102"/>
      <c r="G70" s="285"/>
      <c r="H70" s="1526"/>
      <c r="I70" s="796"/>
      <c r="J70" s="801"/>
      <c r="K70" s="802"/>
      <c r="L70"/>
      <c r="M70"/>
      <c r="N70"/>
      <c r="O70" s="46"/>
      <c r="X70" s="46"/>
    </row>
    <row r="71" spans="1:24" ht="14.5">
      <c r="A71" s="97"/>
      <c r="B71"/>
      <c r="C71"/>
      <c r="D71" s="100" t="s">
        <v>455</v>
      </c>
      <c r="E71" s="550"/>
      <c r="F71" s="550"/>
      <c r="G71" s="285">
        <v>155876986</v>
      </c>
      <c r="H71" s="1526">
        <v>144197254</v>
      </c>
      <c r="I71" s="796">
        <v>153289772</v>
      </c>
      <c r="J71" s="801">
        <v>6.3056110624686371E-2</v>
      </c>
      <c r="K71" s="802">
        <v>-1.6597793339422153E-2</v>
      </c>
      <c r="L71"/>
      <c r="M71"/>
      <c r="N71"/>
      <c r="O71" s="46"/>
      <c r="X71" s="46"/>
    </row>
    <row r="72" spans="1:24" ht="14.5">
      <c r="A72" s="97"/>
      <c r="B72"/>
      <c r="C72"/>
      <c r="D72" s="101" t="s">
        <v>456</v>
      </c>
      <c r="E72" s="102"/>
      <c r="F72" s="102"/>
      <c r="G72" s="285">
        <v>20206333</v>
      </c>
      <c r="H72" s="1526">
        <v>21026042</v>
      </c>
      <c r="I72" s="796">
        <v>21007568</v>
      </c>
      <c r="J72" s="801">
        <v>-8.7862470739856794E-4</v>
      </c>
      <c r="K72" s="802">
        <v>3.965266730979837E-2</v>
      </c>
      <c r="L72"/>
      <c r="M72"/>
      <c r="N72"/>
      <c r="O72" s="46"/>
      <c r="X72" s="46"/>
    </row>
    <row r="73" spans="1:24" ht="14.75" customHeight="1">
      <c r="A73" s="97"/>
      <c r="B73"/>
      <c r="C73"/>
      <c r="D73" s="101" t="s">
        <v>457</v>
      </c>
      <c r="E73" s="102"/>
      <c r="F73" s="102"/>
      <c r="G73" s="284">
        <v>88226431</v>
      </c>
      <c r="H73" s="288">
        <v>75858566</v>
      </c>
      <c r="I73" s="794">
        <v>78586547</v>
      </c>
      <c r="J73" s="799">
        <v>3.5961410079911084E-2</v>
      </c>
      <c r="K73" s="800">
        <v>-0.10926299398872884</v>
      </c>
      <c r="L73"/>
      <c r="M73"/>
      <c r="N73"/>
      <c r="O73" s="46"/>
      <c r="X73" s="46"/>
    </row>
    <row r="74" spans="1:24" ht="15" thickBot="1">
      <c r="A74" s="97"/>
      <c r="B74"/>
      <c r="C74"/>
      <c r="D74" s="699" t="s">
        <v>458</v>
      </c>
      <c r="E74" s="700"/>
      <c r="F74" s="700"/>
      <c r="G74" s="701">
        <v>47444222</v>
      </c>
      <c r="H74" s="797">
        <v>47312646</v>
      </c>
      <c r="I74" s="798">
        <v>53695657</v>
      </c>
      <c r="J74" s="803">
        <v>0.13491130891305467</v>
      </c>
      <c r="K74" s="804">
        <v>0.13176388475713649</v>
      </c>
      <c r="L74"/>
      <c r="M74"/>
      <c r="N74"/>
      <c r="O74" s="46"/>
      <c r="X74" s="46"/>
    </row>
    <row r="75" spans="1:24" ht="14.5">
      <c r="A75" s="97"/>
      <c r="B75"/>
      <c r="C75"/>
      <c r="L75"/>
      <c r="M75"/>
      <c r="N75"/>
      <c r="O75" s="46"/>
      <c r="X75" s="46"/>
    </row>
    <row r="76" spans="1:24" ht="21" customHeight="1">
      <c r="A76" s="97"/>
      <c r="B76"/>
      <c r="C76"/>
      <c r="D76" s="103"/>
      <c r="E76" s="102"/>
      <c r="F76" s="102"/>
      <c r="G76" s="43"/>
      <c r="H76" s="249"/>
      <c r="I76" s="249"/>
      <c r="J76" s="43"/>
      <c r="K76" s="43"/>
      <c r="L76"/>
      <c r="M76"/>
      <c r="N76"/>
      <c r="O76" s="46"/>
      <c r="X76" s="46"/>
    </row>
    <row r="77" spans="1:24" ht="14.5">
      <c r="A77" s="97"/>
      <c r="B77"/>
      <c r="C77"/>
      <c r="D77" s="382" t="s">
        <v>459</v>
      </c>
      <c r="F77" s="102"/>
      <c r="G77" s="43"/>
      <c r="H77" s="43"/>
      <c r="I77" s="43"/>
      <c r="J77" s="43"/>
      <c r="K77" s="43"/>
      <c r="L77"/>
      <c r="M77"/>
      <c r="N77"/>
      <c r="O77" s="46"/>
      <c r="X77" s="46"/>
    </row>
    <row r="78" spans="1:24" ht="14.5">
      <c r="A78" s="97"/>
      <c r="B78"/>
      <c r="C78"/>
      <c r="D78" s="382" t="s">
        <v>460</v>
      </c>
      <c r="E78"/>
      <c r="F78"/>
      <c r="G78"/>
      <c r="H78"/>
      <c r="I78"/>
      <c r="J78"/>
      <c r="K78"/>
      <c r="L78"/>
      <c r="M78"/>
      <c r="N78"/>
      <c r="O78" s="46"/>
      <c r="X78" s="46"/>
    </row>
    <row r="79" spans="1:24" ht="14.5">
      <c r="A79" s="97"/>
      <c r="B79"/>
      <c r="C79"/>
      <c r="D79"/>
      <c r="E79"/>
      <c r="F79"/>
      <c r="G79"/>
      <c r="H79"/>
      <c r="I79"/>
      <c r="J79"/>
      <c r="K79"/>
      <c r="L79"/>
      <c r="M79"/>
      <c r="N79"/>
      <c r="O79" s="46"/>
      <c r="X79" s="46"/>
    </row>
    <row r="80" spans="1:24" ht="14.5">
      <c r="B80"/>
      <c r="C80"/>
      <c r="D80"/>
      <c r="E80"/>
      <c r="F80"/>
      <c r="G80"/>
      <c r="H80"/>
      <c r="I80"/>
      <c r="J80"/>
      <c r="K80"/>
      <c r="L80"/>
      <c r="M80"/>
      <c r="N80"/>
      <c r="O80" s="46"/>
      <c r="X80" s="46"/>
    </row>
    <row r="81" spans="2:24" ht="14.5">
      <c r="B81"/>
      <c r="C81"/>
      <c r="D81"/>
      <c r="E81"/>
      <c r="F81"/>
      <c r="G81"/>
      <c r="H81"/>
      <c r="I81"/>
      <c r="J81"/>
      <c r="K81"/>
      <c r="L81"/>
      <c r="M81"/>
      <c r="N81"/>
      <c r="O81" s="46"/>
      <c r="X81" s="46"/>
    </row>
    <row r="82" spans="2:24" ht="14.5">
      <c r="B82"/>
      <c r="C82"/>
      <c r="D82"/>
      <c r="E82"/>
      <c r="F82"/>
      <c r="G82"/>
      <c r="H82"/>
      <c r="I82"/>
      <c r="J82"/>
      <c r="K82"/>
      <c r="L82"/>
      <c r="M82"/>
      <c r="N82"/>
      <c r="O82" s="46"/>
      <c r="X82" s="46"/>
    </row>
    <row r="83" spans="2:24" ht="14.5">
      <c r="B83"/>
      <c r="C83"/>
      <c r="D83"/>
      <c r="E83"/>
      <c r="F83"/>
      <c r="G83"/>
      <c r="H83"/>
      <c r="I83"/>
      <c r="J83"/>
      <c r="K83"/>
      <c r="L83"/>
      <c r="M83"/>
      <c r="N83"/>
      <c r="O83"/>
    </row>
    <row r="84" spans="2:24" ht="14.5">
      <c r="B84"/>
      <c r="C84"/>
      <c r="D84"/>
      <c r="E84"/>
      <c r="F84"/>
      <c r="G84"/>
      <c r="H84"/>
      <c r="I84"/>
      <c r="J84"/>
      <c r="K84"/>
      <c r="L84"/>
      <c r="M84"/>
      <c r="N84"/>
      <c r="O84"/>
    </row>
    <row r="85" spans="2:24" ht="14.5">
      <c r="B85"/>
      <c r="C85"/>
      <c r="D85"/>
      <c r="E85"/>
      <c r="F85"/>
      <c r="G85"/>
      <c r="H85"/>
      <c r="I85"/>
      <c r="J85"/>
      <c r="K85"/>
      <c r="L85"/>
      <c r="M85"/>
      <c r="N85"/>
      <c r="O85"/>
    </row>
    <row r="86" spans="2:24" ht="14.5">
      <c r="B86"/>
      <c r="C86"/>
      <c r="D86"/>
      <c r="E86"/>
      <c r="F86"/>
      <c r="G86"/>
      <c r="H86"/>
      <c r="I86"/>
      <c r="J86"/>
      <c r="K86"/>
      <c r="L86"/>
      <c r="M86"/>
    </row>
    <row r="87" spans="2:24" ht="14.5">
      <c r="B87"/>
      <c r="C87"/>
      <c r="D87"/>
      <c r="E87"/>
      <c r="F87"/>
      <c r="G87"/>
      <c r="H87"/>
      <c r="I87"/>
      <c r="J87"/>
      <c r="K87"/>
    </row>
  </sheetData>
  <mergeCells count="23">
    <mergeCell ref="X7:Y7"/>
    <mergeCell ref="P46:R46"/>
    <mergeCell ref="D34:F34"/>
    <mergeCell ref="P8:R8"/>
    <mergeCell ref="P15:R15"/>
    <mergeCell ref="P16:R16"/>
    <mergeCell ref="P17:R17"/>
    <mergeCell ref="D54:F54"/>
    <mergeCell ref="D67:F67"/>
    <mergeCell ref="P3:W3"/>
    <mergeCell ref="P4:W4"/>
    <mergeCell ref="P5:W5"/>
    <mergeCell ref="S7:U7"/>
    <mergeCell ref="V7:W7"/>
    <mergeCell ref="P55:W55"/>
    <mergeCell ref="D3:K3"/>
    <mergeCell ref="D4:K4"/>
    <mergeCell ref="D5:K5"/>
    <mergeCell ref="G7:I7"/>
    <mergeCell ref="J7:K7"/>
    <mergeCell ref="D8:F8"/>
    <mergeCell ref="D9:F9"/>
    <mergeCell ref="D13:F13"/>
  </mergeCells>
  <hyperlinks>
    <hyperlink ref="A1" location="Índice!A1" display="Volver al índice" xr:uid="{70BF5490-0DEF-425B-9AD9-5118BAE2FCE3}"/>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0"/>
  <sheetViews>
    <sheetView showGridLines="0" topLeftCell="B19" zoomScale="56" zoomScaleNormal="56" workbookViewId="0">
      <selection activeCell="B37" sqref="B37:J57"/>
    </sheetView>
  </sheetViews>
  <sheetFormatPr baseColWidth="10" defaultColWidth="11.453125" defaultRowHeight="14"/>
  <cols>
    <col min="1" max="1" width="11.453125" style="40"/>
    <col min="2" max="2" width="60" style="40" customWidth="1"/>
    <col min="3" max="5" width="18.54296875" style="40" customWidth="1"/>
    <col min="6" max="7" width="15.1796875" style="40" customWidth="1"/>
    <col min="8" max="8" width="9.453125" style="40" bestFit="1" customWidth="1"/>
    <col min="9" max="9" width="12.90625" style="40" bestFit="1" customWidth="1"/>
    <col min="10" max="10" width="19.36328125" style="40" bestFit="1" customWidth="1"/>
    <col min="11" max="16384" width="11.453125" style="40"/>
  </cols>
  <sheetData>
    <row r="1" spans="1:11" ht="14.5">
      <c r="A1" s="132" t="s">
        <v>39</v>
      </c>
    </row>
    <row r="2" spans="1:11" ht="14.5">
      <c r="B2"/>
      <c r="C2"/>
      <c r="D2"/>
      <c r="E2"/>
      <c r="F2"/>
      <c r="G2"/>
    </row>
    <row r="3" spans="1:11">
      <c r="B3" s="2262" t="s">
        <v>461</v>
      </c>
      <c r="C3" s="2262"/>
      <c r="D3" s="2262"/>
      <c r="E3" s="2262"/>
      <c r="F3" s="2262"/>
      <c r="G3" s="2262"/>
      <c r="H3" s="198"/>
    </row>
    <row r="4" spans="1:11">
      <c r="B4" s="2262" t="s">
        <v>462</v>
      </c>
      <c r="C4" s="2262"/>
      <c r="D4" s="2262"/>
      <c r="E4" s="2262"/>
      <c r="F4" s="2262"/>
      <c r="G4" s="2262"/>
      <c r="H4" s="199"/>
    </row>
    <row r="5" spans="1:11">
      <c r="B5" s="2262" t="s">
        <v>463</v>
      </c>
      <c r="C5" s="2262"/>
      <c r="D5" s="2262"/>
      <c r="E5" s="2262"/>
      <c r="F5" s="2262"/>
      <c r="G5" s="2262"/>
      <c r="H5" s="198"/>
    </row>
    <row r="6" spans="1:11" ht="14.5" thickBot="1">
      <c r="B6" s="197"/>
      <c r="C6" s="197"/>
      <c r="D6" s="197"/>
      <c r="E6" s="197"/>
      <c r="F6" s="197"/>
      <c r="G6" s="197"/>
      <c r="H6" s="200"/>
    </row>
    <row r="7" spans="1:11">
      <c r="B7" s="780"/>
      <c r="C7" s="2263" t="s">
        <v>464</v>
      </c>
      <c r="D7" s="2264"/>
      <c r="E7" s="2265"/>
      <c r="F7" s="2266" t="s">
        <v>44</v>
      </c>
      <c r="G7" s="2267" t="s">
        <v>47</v>
      </c>
      <c r="H7" s="201"/>
      <c r="I7" s="66"/>
      <c r="J7" s="66"/>
    </row>
    <row r="8" spans="1:11" ht="14.5" thickBot="1">
      <c r="B8" s="776"/>
      <c r="C8" s="877" t="s">
        <v>819</v>
      </c>
      <c r="D8" s="878" t="s">
        <v>727</v>
      </c>
      <c r="E8" s="879" t="s">
        <v>820</v>
      </c>
      <c r="F8" s="386" t="s">
        <v>46</v>
      </c>
      <c r="G8" s="387" t="s">
        <v>47</v>
      </c>
      <c r="H8" s="202"/>
      <c r="I8" s="66"/>
      <c r="J8" s="66"/>
    </row>
    <row r="9" spans="1:11">
      <c r="B9" s="591" t="s">
        <v>401</v>
      </c>
      <c r="C9" s="592"/>
      <c r="D9" s="593"/>
      <c r="E9" s="594"/>
      <c r="F9" s="595"/>
      <c r="G9" s="596"/>
      <c r="H9" s="203"/>
      <c r="I9" s="66"/>
      <c r="J9" s="66"/>
    </row>
    <row r="10" spans="1:11">
      <c r="B10" s="81" t="s">
        <v>718</v>
      </c>
      <c r="C10" s="204">
        <v>594754</v>
      </c>
      <c r="D10" s="205">
        <v>141342</v>
      </c>
      <c r="E10" s="206">
        <v>121123</v>
      </c>
      <c r="F10" s="391">
        <v>-0.14305019031851821</v>
      </c>
      <c r="G10" s="388">
        <v>-0.79634773368485123</v>
      </c>
      <c r="H10" s="207"/>
      <c r="I10" s="66"/>
      <c r="J10" s="66"/>
    </row>
    <row r="11" spans="1:11">
      <c r="B11" s="81" t="s">
        <v>466</v>
      </c>
      <c r="C11" s="204">
        <v>0</v>
      </c>
      <c r="D11" s="205">
        <v>0</v>
      </c>
      <c r="E11" s="206">
        <v>0</v>
      </c>
      <c r="F11" s="391" t="s">
        <v>892</v>
      </c>
      <c r="G11" s="388" t="s">
        <v>892</v>
      </c>
      <c r="H11" s="207"/>
      <c r="I11" s="66"/>
      <c r="J11" s="66"/>
    </row>
    <row r="12" spans="1:11">
      <c r="B12" s="81" t="s">
        <v>408</v>
      </c>
      <c r="C12" s="204">
        <v>1279564</v>
      </c>
      <c r="D12" s="205">
        <v>109057</v>
      </c>
      <c r="E12" s="206">
        <v>101222</v>
      </c>
      <c r="F12" s="391">
        <v>-7.1843164583658081E-2</v>
      </c>
      <c r="G12" s="388">
        <v>-0.92089336680306733</v>
      </c>
      <c r="H12" s="207"/>
      <c r="I12" s="66"/>
      <c r="J12" s="66"/>
    </row>
    <row r="13" spans="1:11">
      <c r="B13" s="81" t="s">
        <v>467</v>
      </c>
      <c r="C13" s="204">
        <v>37481263</v>
      </c>
      <c r="D13" s="205">
        <v>38318421</v>
      </c>
      <c r="E13" s="206">
        <v>40527583</v>
      </c>
      <c r="F13" s="391">
        <v>5.7652740962368984E-2</v>
      </c>
      <c r="G13" s="388">
        <v>8.1275809729250581E-2</v>
      </c>
      <c r="H13" s="207"/>
      <c r="I13" s="66"/>
      <c r="J13" s="66"/>
    </row>
    <row r="14" spans="1:11" ht="14.75" customHeight="1">
      <c r="B14" s="81" t="s">
        <v>168</v>
      </c>
      <c r="C14" s="204">
        <v>629491</v>
      </c>
      <c r="D14" s="205">
        <v>0</v>
      </c>
      <c r="E14" s="206">
        <v>0</v>
      </c>
      <c r="F14" s="391" t="s">
        <v>892</v>
      </c>
      <c r="G14" s="388" t="s">
        <v>892</v>
      </c>
      <c r="H14" s="207"/>
      <c r="I14" s="66"/>
      <c r="J14" s="66"/>
    </row>
    <row r="15" spans="1:11">
      <c r="B15" s="81" t="s">
        <v>468</v>
      </c>
      <c r="C15" s="204">
        <v>856336</v>
      </c>
      <c r="D15" s="205">
        <v>9359</v>
      </c>
      <c r="E15" s="206">
        <v>9626</v>
      </c>
      <c r="F15" s="391">
        <v>2.8528688962495993E-2</v>
      </c>
      <c r="G15" s="388" t="s">
        <v>892</v>
      </c>
      <c r="H15" s="207"/>
      <c r="I15" s="66"/>
      <c r="J15" s="66"/>
    </row>
    <row r="16" spans="1:11" s="134" customFormat="1">
      <c r="B16" s="83" t="s">
        <v>469</v>
      </c>
      <c r="C16" s="209">
        <v>40841408</v>
      </c>
      <c r="D16" s="210">
        <v>38578179</v>
      </c>
      <c r="E16" s="394">
        <v>40759554</v>
      </c>
      <c r="F16" s="392">
        <v>5.6544270791008565E-2</v>
      </c>
      <c r="G16" s="389">
        <v>-2.0041914323815674E-3</v>
      </c>
      <c r="H16" s="211"/>
      <c r="I16" s="1732"/>
      <c r="J16" s="1732"/>
      <c r="K16" s="1185"/>
    </row>
    <row r="17" spans="2:10">
      <c r="B17" s="82"/>
      <c r="C17" s="204"/>
      <c r="D17" s="205"/>
      <c r="E17" s="206"/>
      <c r="F17" s="391"/>
      <c r="G17" s="388"/>
      <c r="H17" s="208"/>
      <c r="I17" s="66"/>
      <c r="J17" s="66"/>
    </row>
    <row r="18" spans="2:10">
      <c r="B18" s="84" t="s">
        <v>470</v>
      </c>
      <c r="C18" s="204"/>
      <c r="D18" s="205"/>
      <c r="E18" s="206"/>
      <c r="F18" s="391"/>
      <c r="G18" s="388"/>
      <c r="H18" s="208"/>
      <c r="I18" s="66"/>
      <c r="J18" s="66"/>
    </row>
    <row r="19" spans="2:10">
      <c r="B19" s="82" t="s">
        <v>471</v>
      </c>
      <c r="C19" s="204">
        <v>0</v>
      </c>
      <c r="D19" s="205">
        <v>0</v>
      </c>
      <c r="E19" s="206">
        <v>0</v>
      </c>
      <c r="F19" s="391" t="s">
        <v>892</v>
      </c>
      <c r="G19" s="388" t="s">
        <v>892</v>
      </c>
      <c r="H19" s="208"/>
      <c r="I19" s="66"/>
      <c r="J19" s="66"/>
    </row>
    <row r="20" spans="2:10">
      <c r="B20" s="82" t="s">
        <v>472</v>
      </c>
      <c r="C20" s="204">
        <v>1814219</v>
      </c>
      <c r="D20" s="205">
        <v>0</v>
      </c>
      <c r="E20" s="206">
        <v>0</v>
      </c>
      <c r="F20" s="391" t="s">
        <v>892</v>
      </c>
      <c r="G20" s="388" t="s">
        <v>892</v>
      </c>
      <c r="H20" s="207"/>
      <c r="I20" s="66"/>
      <c r="J20" s="66"/>
    </row>
    <row r="21" spans="2:10">
      <c r="B21" s="81" t="s">
        <v>473</v>
      </c>
      <c r="C21" s="204">
        <v>1294018</v>
      </c>
      <c r="D21" s="205">
        <v>150294</v>
      </c>
      <c r="E21" s="206">
        <v>211103</v>
      </c>
      <c r="F21" s="391">
        <v>0.40460031671257668</v>
      </c>
      <c r="G21" s="388">
        <v>-0.83686239294971165</v>
      </c>
      <c r="H21" s="207"/>
      <c r="I21" s="66"/>
      <c r="J21" s="66"/>
    </row>
    <row r="22" spans="2:10" s="134" customFormat="1">
      <c r="B22" s="83" t="s">
        <v>446</v>
      </c>
      <c r="C22" s="209">
        <v>3108237</v>
      </c>
      <c r="D22" s="979">
        <v>150294</v>
      </c>
      <c r="E22" s="394">
        <v>211103</v>
      </c>
      <c r="F22" s="980">
        <v>0.40460031671257668</v>
      </c>
      <c r="G22" s="389">
        <v>-0.93208272084786326</v>
      </c>
      <c r="H22" s="211"/>
      <c r="I22" s="1732"/>
      <c r="J22" s="1732"/>
    </row>
    <row r="23" spans="2:10">
      <c r="B23" s="82"/>
      <c r="C23" s="204"/>
      <c r="D23" s="205"/>
      <c r="E23" s="206"/>
      <c r="F23" s="391"/>
      <c r="G23" s="388"/>
      <c r="H23" s="208"/>
      <c r="I23" s="66"/>
      <c r="J23" s="66"/>
    </row>
    <row r="24" spans="2:10">
      <c r="B24" s="84" t="s">
        <v>474</v>
      </c>
      <c r="C24" s="204"/>
      <c r="D24" s="205"/>
      <c r="E24" s="206"/>
      <c r="F24" s="391"/>
      <c r="G24" s="388"/>
      <c r="H24" s="208"/>
      <c r="I24" s="66"/>
      <c r="J24" s="66"/>
    </row>
    <row r="25" spans="2:10" ht="14.75" customHeight="1">
      <c r="B25" s="81" t="s">
        <v>299</v>
      </c>
      <c r="C25" s="204">
        <v>1318993</v>
      </c>
      <c r="D25" s="205">
        <v>1318993</v>
      </c>
      <c r="E25" s="206">
        <v>1318993</v>
      </c>
      <c r="F25" s="391">
        <v>0</v>
      </c>
      <c r="G25" s="388">
        <v>0</v>
      </c>
      <c r="H25" s="203"/>
      <c r="I25" s="66"/>
      <c r="J25" s="66"/>
    </row>
    <row r="26" spans="2:10">
      <c r="B26" s="82" t="s">
        <v>301</v>
      </c>
      <c r="C26" s="204">
        <v>384542</v>
      </c>
      <c r="D26" s="205">
        <v>384542</v>
      </c>
      <c r="E26" s="206">
        <v>384542</v>
      </c>
      <c r="F26" s="391">
        <v>0</v>
      </c>
      <c r="G26" s="388">
        <v>0</v>
      </c>
      <c r="H26" s="203"/>
      <c r="I26" s="66"/>
      <c r="J26" s="66"/>
    </row>
    <row r="27" spans="2:10">
      <c r="B27" s="81" t="s">
        <v>332</v>
      </c>
      <c r="C27" s="204">
        <v>26651433</v>
      </c>
      <c r="D27" s="205">
        <v>28465226</v>
      </c>
      <c r="E27" s="206">
        <v>28438904</v>
      </c>
      <c r="F27" s="391">
        <v>-9.2470721996024206E-4</v>
      </c>
      <c r="G27" s="388">
        <v>6.7068476205388278E-2</v>
      </c>
      <c r="H27" s="203"/>
      <c r="I27" s="66"/>
      <c r="J27" s="66"/>
    </row>
    <row r="28" spans="2:10">
      <c r="B28" s="81" t="s">
        <v>710</v>
      </c>
      <c r="C28" s="204">
        <v>292640</v>
      </c>
      <c r="D28" s="205">
        <v>-323985</v>
      </c>
      <c r="E28" s="206">
        <v>51015</v>
      </c>
      <c r="F28" s="391" t="s">
        <v>892</v>
      </c>
      <c r="G28" s="388">
        <v>-0.82567318206670315</v>
      </c>
      <c r="H28" s="203"/>
      <c r="I28" s="66"/>
      <c r="J28" s="66"/>
    </row>
    <row r="29" spans="2:10">
      <c r="B29" s="81" t="s">
        <v>452</v>
      </c>
      <c r="C29" s="204">
        <v>9085563</v>
      </c>
      <c r="D29" s="205">
        <v>8583109</v>
      </c>
      <c r="E29" s="206">
        <v>10354997</v>
      </c>
      <c r="F29" s="391">
        <v>0.20643894887039183</v>
      </c>
      <c r="G29" s="388">
        <v>0.1397199050845831</v>
      </c>
      <c r="H29" s="203"/>
      <c r="I29" s="66"/>
      <c r="J29" s="66"/>
    </row>
    <row r="30" spans="2:10" s="134" customFormat="1">
      <c r="B30" s="83" t="s">
        <v>453</v>
      </c>
      <c r="C30" s="209">
        <v>37733171</v>
      </c>
      <c r="D30" s="210">
        <v>38427885</v>
      </c>
      <c r="E30" s="394">
        <v>40548451</v>
      </c>
      <c r="F30" s="392">
        <v>5.518300057367196E-2</v>
      </c>
      <c r="G30" s="389">
        <v>7.4610214975041458E-2</v>
      </c>
      <c r="H30" s="211"/>
      <c r="I30" s="1732"/>
      <c r="J30" s="1732"/>
    </row>
    <row r="31" spans="2:10" ht="9" customHeight="1">
      <c r="B31" s="81"/>
      <c r="C31" s="204"/>
      <c r="D31" s="205"/>
      <c r="E31" s="206"/>
      <c r="F31" s="391"/>
      <c r="G31" s="388"/>
      <c r="H31" s="203"/>
      <c r="I31" s="66"/>
      <c r="J31" s="66"/>
    </row>
    <row r="32" spans="2:10" s="134" customFormat="1" ht="14.5" thickBot="1">
      <c r="B32" s="704" t="s">
        <v>719</v>
      </c>
      <c r="C32" s="705">
        <v>40841408</v>
      </c>
      <c r="D32" s="390">
        <v>38578179</v>
      </c>
      <c r="E32" s="706">
        <v>40759554</v>
      </c>
      <c r="F32" s="393">
        <v>5.6544270791008565E-2</v>
      </c>
      <c r="G32" s="707">
        <v>-2.0041914323815674E-3</v>
      </c>
      <c r="H32" s="212"/>
      <c r="I32" s="1732"/>
      <c r="J32" s="1732"/>
    </row>
    <row r="33" spans="2:10">
      <c r="B33" s="85"/>
      <c r="C33" s="86"/>
      <c r="D33" s="86"/>
      <c r="E33" s="86"/>
      <c r="F33" s="87"/>
      <c r="G33" s="87"/>
      <c r="H33" s="212"/>
      <c r="I33" s="66"/>
      <c r="J33" s="66"/>
    </row>
    <row r="36" spans="2:10" ht="14.5" thickBot="1">
      <c r="B36" s="1979"/>
      <c r="C36" s="1979"/>
      <c r="D36" s="1979"/>
      <c r="E36" s="1979"/>
      <c r="F36" s="1979"/>
      <c r="G36" s="1979"/>
      <c r="H36" s="1979"/>
      <c r="I36" s="1979"/>
    </row>
    <row r="37" spans="2:10">
      <c r="B37" s="1993"/>
      <c r="C37" s="2258" t="s">
        <v>43</v>
      </c>
      <c r="D37" s="2258"/>
      <c r="E37" s="2259"/>
      <c r="F37" s="2260" t="s">
        <v>44</v>
      </c>
      <c r="G37" s="2261" t="s">
        <v>47</v>
      </c>
      <c r="H37" s="2257" t="s">
        <v>45</v>
      </c>
      <c r="I37" s="2257"/>
      <c r="J37" s="2000" t="s">
        <v>44</v>
      </c>
    </row>
    <row r="38" spans="2:10" ht="14.5" thickBot="1">
      <c r="B38" s="1994"/>
      <c r="C38" s="1995" t="s">
        <v>821</v>
      </c>
      <c r="D38" s="1995" t="s">
        <v>726</v>
      </c>
      <c r="E38" s="1996" t="s">
        <v>822</v>
      </c>
      <c r="F38" s="1997" t="s">
        <v>46</v>
      </c>
      <c r="G38" s="1998" t="s">
        <v>47</v>
      </c>
      <c r="H38" s="1995" t="str">
        <f>+C8</f>
        <v>Set 24</v>
      </c>
      <c r="I38" s="1995" t="str">
        <f>+E8</f>
        <v>Set 25</v>
      </c>
      <c r="J38" s="1999" t="str">
        <f>+I38&amp;" / "&amp;H38</f>
        <v>Set 25 / Set 24</v>
      </c>
    </row>
    <row r="39" spans="2:10">
      <c r="B39" s="1987" t="s">
        <v>712</v>
      </c>
      <c r="C39" s="1975"/>
      <c r="D39" s="1975"/>
      <c r="E39" s="1986"/>
      <c r="F39" s="1976"/>
      <c r="G39" s="1980"/>
      <c r="H39" s="1975"/>
      <c r="I39" s="1975"/>
      <c r="J39" s="2001"/>
    </row>
    <row r="40" spans="2:10">
      <c r="B40" s="1988"/>
      <c r="C40" s="1974"/>
      <c r="D40" s="1974"/>
      <c r="E40" s="1983"/>
      <c r="F40" s="1976"/>
      <c r="G40" s="1980"/>
      <c r="H40" s="1974"/>
      <c r="I40" s="1974"/>
      <c r="J40" s="2001"/>
    </row>
    <row r="41" spans="2:10" ht="25">
      <c r="B41" s="1989" t="s">
        <v>608</v>
      </c>
      <c r="C41" s="205">
        <v>1735379</v>
      </c>
      <c r="D41" s="205">
        <v>2490226</v>
      </c>
      <c r="E41" s="1984">
        <v>1820418</v>
      </c>
      <c r="F41" s="391">
        <v>-0.26897478381480233</v>
      </c>
      <c r="G41" s="1981">
        <v>4.9003128423243565E-2</v>
      </c>
      <c r="H41" s="205">
        <v>5191851</v>
      </c>
      <c r="I41" s="205">
        <v>5971110</v>
      </c>
      <c r="J41" s="2002">
        <v>0.15009271259903259</v>
      </c>
    </row>
    <row r="42" spans="2:10" s="134" customFormat="1">
      <c r="B42" s="1988" t="s">
        <v>477</v>
      </c>
      <c r="C42" s="205">
        <v>22290</v>
      </c>
      <c r="D42" s="205">
        <v>19281</v>
      </c>
      <c r="E42" s="1984">
        <v>300</v>
      </c>
      <c r="F42" s="391">
        <v>-0.98444064104558893</v>
      </c>
      <c r="G42" s="1981">
        <v>-0.98654104979811574</v>
      </c>
      <c r="H42" s="205">
        <v>69067</v>
      </c>
      <c r="I42" s="205">
        <v>40893</v>
      </c>
      <c r="J42" s="2002">
        <v>-0.4079227416856096</v>
      </c>
    </row>
    <row r="43" spans="2:10" ht="25">
      <c r="B43" s="1990" t="s">
        <v>609</v>
      </c>
      <c r="C43" s="205">
        <v>0</v>
      </c>
      <c r="D43" s="205">
        <v>0</v>
      </c>
      <c r="E43" s="1984">
        <v>0</v>
      </c>
      <c r="F43" s="391" t="s">
        <v>892</v>
      </c>
      <c r="G43" s="1981" t="s">
        <v>892</v>
      </c>
      <c r="H43" s="205">
        <v>1234</v>
      </c>
      <c r="I43" s="205">
        <v>0</v>
      </c>
      <c r="J43" s="2002" t="s">
        <v>892</v>
      </c>
    </row>
    <row r="44" spans="2:10">
      <c r="B44" s="1991" t="s">
        <v>711</v>
      </c>
      <c r="C44" s="210">
        <v>1757669</v>
      </c>
      <c r="D44" s="210">
        <v>2509507</v>
      </c>
      <c r="E44" s="1985">
        <v>1820718</v>
      </c>
      <c r="F44" s="392">
        <v>-0.27447183849258039</v>
      </c>
      <c r="G44" s="1982">
        <v>3.5870803888559226E-2</v>
      </c>
      <c r="H44" s="210">
        <v>5262152</v>
      </c>
      <c r="I44" s="210">
        <v>6012003</v>
      </c>
      <c r="J44" s="2003">
        <v>0.14249892439443027</v>
      </c>
    </row>
    <row r="45" spans="2:10">
      <c r="B45" s="1988"/>
      <c r="C45" s="205"/>
      <c r="D45" s="205"/>
      <c r="E45" s="1984"/>
      <c r="F45" s="391"/>
      <c r="G45" s="1981"/>
      <c r="H45" s="205"/>
      <c r="I45" s="205"/>
      <c r="J45" s="2002"/>
    </row>
    <row r="46" spans="2:10" s="134" customFormat="1">
      <c r="B46" s="1988" t="s">
        <v>478</v>
      </c>
      <c r="C46" s="205">
        <v>-13527</v>
      </c>
      <c r="D46" s="205">
        <v>-11388</v>
      </c>
      <c r="E46" s="1984">
        <v>-9</v>
      </c>
      <c r="F46" s="391" t="s">
        <v>892</v>
      </c>
      <c r="G46" s="1981" t="s">
        <v>892</v>
      </c>
      <c r="H46" s="205">
        <v>-40600</v>
      </c>
      <c r="I46" s="205">
        <v>-24525</v>
      </c>
      <c r="J46" s="2002">
        <v>-0.39593596059113301</v>
      </c>
    </row>
    <row r="47" spans="2:10">
      <c r="B47" s="1988" t="s">
        <v>717</v>
      </c>
      <c r="C47" s="205">
        <v>-4034</v>
      </c>
      <c r="D47" s="205">
        <v>-5211</v>
      </c>
      <c r="E47" s="1984">
        <v>-4435</v>
      </c>
      <c r="F47" s="391">
        <v>-0.14891575513337171</v>
      </c>
      <c r="G47" s="1981">
        <v>9.9405057015369364E-2</v>
      </c>
      <c r="H47" s="205">
        <v>-13951</v>
      </c>
      <c r="I47" s="205">
        <v>-14714</v>
      </c>
      <c r="J47" s="2002">
        <v>5.4691419969894628E-2</v>
      </c>
    </row>
    <row r="48" spans="2:10" s="134" customFormat="1">
      <c r="B48" s="1991" t="s">
        <v>69</v>
      </c>
      <c r="C48" s="210">
        <v>-17561</v>
      </c>
      <c r="D48" s="210">
        <v>-16599</v>
      </c>
      <c r="E48" s="1985">
        <v>-4444</v>
      </c>
      <c r="F48" s="392">
        <v>-0.73227302849569254</v>
      </c>
      <c r="G48" s="1982">
        <v>-0.74693924036216619</v>
      </c>
      <c r="H48" s="210">
        <v>-54551</v>
      </c>
      <c r="I48" s="210">
        <v>-39239</v>
      </c>
      <c r="J48" s="2003">
        <v>-0.28069146303459147</v>
      </c>
    </row>
    <row r="49" spans="2:10">
      <c r="B49" s="1988"/>
      <c r="C49" s="205"/>
      <c r="D49" s="205"/>
      <c r="E49" s="1984"/>
      <c r="F49" s="391"/>
      <c r="G49" s="1981"/>
      <c r="H49" s="205"/>
      <c r="I49" s="205"/>
      <c r="J49" s="2002"/>
    </row>
    <row r="50" spans="2:10">
      <c r="B50" s="1987" t="s">
        <v>713</v>
      </c>
      <c r="C50" s="210">
        <v>1740108</v>
      </c>
      <c r="D50" s="210">
        <v>2492908</v>
      </c>
      <c r="E50" s="1985">
        <v>1816274</v>
      </c>
      <c r="F50" s="392">
        <v>-0.27142357439584613</v>
      </c>
      <c r="G50" s="1982">
        <v>4.3770846407234491E-2</v>
      </c>
      <c r="H50" s="210">
        <v>5207601</v>
      </c>
      <c r="I50" s="210">
        <v>5972764</v>
      </c>
      <c r="J50" s="2003">
        <v>0.14693195580844232</v>
      </c>
    </row>
    <row r="51" spans="2:10">
      <c r="B51" s="1988"/>
      <c r="C51" s="205"/>
      <c r="D51" s="205"/>
      <c r="E51" s="1984"/>
      <c r="F51" s="391"/>
      <c r="G51" s="1981"/>
      <c r="H51" s="205"/>
      <c r="I51" s="205"/>
      <c r="J51" s="2002"/>
    </row>
    <row r="52" spans="2:10">
      <c r="B52" s="1988" t="s">
        <v>714</v>
      </c>
      <c r="C52" s="205">
        <v>-119</v>
      </c>
      <c r="D52" s="205">
        <v>-3468</v>
      </c>
      <c r="E52" s="1984">
        <v>67</v>
      </c>
      <c r="F52" s="391" t="s">
        <v>892</v>
      </c>
      <c r="G52" s="1981" t="s">
        <v>892</v>
      </c>
      <c r="H52" s="205">
        <v>-2856</v>
      </c>
      <c r="I52" s="205">
        <v>-3336</v>
      </c>
      <c r="J52" s="2002">
        <v>0.16806722689075632</v>
      </c>
    </row>
    <row r="53" spans="2:10" s="134" customFormat="1">
      <c r="B53" s="1988" t="s">
        <v>479</v>
      </c>
      <c r="C53" s="205">
        <v>-367</v>
      </c>
      <c r="D53" s="205">
        <v>-121</v>
      </c>
      <c r="E53" s="1984">
        <v>-7</v>
      </c>
      <c r="F53" s="391">
        <v>-0.94214876033057848</v>
      </c>
      <c r="G53" s="1981">
        <v>-0.98092643051771122</v>
      </c>
      <c r="H53" s="205">
        <v>-345</v>
      </c>
      <c r="I53" s="205">
        <v>-313</v>
      </c>
      <c r="J53" s="2002">
        <v>-9.2753623188405798E-2</v>
      </c>
    </row>
    <row r="54" spans="2:10">
      <c r="B54" s="1988"/>
      <c r="C54" s="205"/>
      <c r="D54" s="205"/>
      <c r="E54" s="1984"/>
      <c r="F54" s="391"/>
      <c r="G54" s="1981"/>
      <c r="H54" s="205"/>
      <c r="I54" s="205"/>
      <c r="J54" s="2002"/>
    </row>
    <row r="55" spans="2:10" s="134" customFormat="1">
      <c r="B55" s="1987" t="s">
        <v>438</v>
      </c>
      <c r="C55" s="210">
        <v>1739622</v>
      </c>
      <c r="D55" s="210">
        <v>2489319</v>
      </c>
      <c r="E55" s="1985">
        <v>1816334</v>
      </c>
      <c r="F55" s="392">
        <v>-0.27034903923522857</v>
      </c>
      <c r="G55" s="1982">
        <v>4.4096936001039304E-2</v>
      </c>
      <c r="H55" s="210">
        <v>5204400</v>
      </c>
      <c r="I55" s="210">
        <v>5969115</v>
      </c>
      <c r="J55" s="2003">
        <v>0.14693624625317039</v>
      </c>
    </row>
    <row r="56" spans="2:10">
      <c r="B56" s="1988" t="s">
        <v>70</v>
      </c>
      <c r="C56" s="205">
        <v>-43118</v>
      </c>
      <c r="D56" s="205">
        <v>-52310</v>
      </c>
      <c r="E56" s="1984">
        <v>-60945</v>
      </c>
      <c r="F56" s="391">
        <v>0.16507359969413113</v>
      </c>
      <c r="G56" s="1981">
        <v>0.41344682035344865</v>
      </c>
      <c r="H56" s="205">
        <v>-138101</v>
      </c>
      <c r="I56" s="205">
        <v>-158326</v>
      </c>
      <c r="J56" s="2002">
        <v>0.14645078601892816</v>
      </c>
    </row>
    <row r="57" spans="2:10" ht="14.5" thickBot="1">
      <c r="B57" s="1992" t="s">
        <v>715</v>
      </c>
      <c r="C57" s="1913">
        <v>1696504</v>
      </c>
      <c r="D57" s="1913">
        <v>2437009</v>
      </c>
      <c r="E57" s="1914">
        <v>1755389</v>
      </c>
      <c r="F57" s="1977">
        <v>-0.27969531503576722</v>
      </c>
      <c r="G57" s="1915">
        <v>3.4709614595662609E-2</v>
      </c>
      <c r="H57" s="1913">
        <v>5066299</v>
      </c>
      <c r="I57" s="1913">
        <v>5810789</v>
      </c>
      <c r="J57" s="2004">
        <v>0.14694947929445143</v>
      </c>
    </row>
    <row r="58" spans="2:10" ht="14.5" thickBot="1">
      <c r="B58" s="1978"/>
      <c r="C58" s="66"/>
      <c r="D58" s="66"/>
      <c r="E58" s="66"/>
      <c r="F58" s="88"/>
      <c r="G58" s="88"/>
      <c r="H58" s="66"/>
      <c r="I58" s="66"/>
      <c r="J58" s="88"/>
    </row>
    <row r="59" spans="2:10" ht="14.5" thickBot="1">
      <c r="B59" s="89" t="s">
        <v>716</v>
      </c>
      <c r="C59" s="1735">
        <v>0.99332396421175417</v>
      </c>
      <c r="D59" s="1736">
        <v>0.99715144354158447</v>
      </c>
      <c r="E59" s="1737">
        <v>0.99948535641965708</v>
      </c>
      <c r="F59" s="1738" t="str">
        <f>+ROUND((E59-D59)*10^4,0)&amp;" pbs"</f>
        <v>23 pbs</v>
      </c>
      <c r="G59" s="1739" t="str">
        <f>+ROUND((E59-C59)*10^4,0)&amp;" pbs"</f>
        <v>62 pbs</v>
      </c>
      <c r="H59" s="1735">
        <v>0.99332396421175417</v>
      </c>
      <c r="I59" s="1737">
        <v>0.99948535641965708</v>
      </c>
      <c r="J59" s="1740" t="str">
        <f>+ROUND((I59-H59)*10^4,0)&amp;" pbs"</f>
        <v>62 pbs</v>
      </c>
    </row>
    <row r="60" spans="2:10">
      <c r="B60" s="213"/>
      <c r="C60" s="213"/>
      <c r="D60" s="213"/>
      <c r="E60" s="213"/>
      <c r="F60" s="213"/>
      <c r="G60" s="213"/>
      <c r="H60" s="199"/>
      <c r="I60" s="66"/>
      <c r="J60" s="66"/>
    </row>
  </sheetData>
  <mergeCells count="8">
    <mergeCell ref="H37:I37"/>
    <mergeCell ref="C37:E37"/>
    <mergeCell ref="F37:G37"/>
    <mergeCell ref="B3:G3"/>
    <mergeCell ref="B4:G4"/>
    <mergeCell ref="B5:G5"/>
    <mergeCell ref="C7:E7"/>
    <mergeCell ref="F7:G7"/>
  </mergeCells>
  <hyperlinks>
    <hyperlink ref="A1" location="Índice!A1" display="Volver al índice" xr:uid="{D89EA5E0-CD8A-4B02-A484-D6D5B6A5533E}"/>
  </hyperlinks>
  <pageMargins left="0.7" right="0.7" top="0.75" bottom="0.75" header="0.3" footer="0.3"/>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H72"/>
  <sheetViews>
    <sheetView showGridLines="0" topLeftCell="K1" zoomScale="64" zoomScaleNormal="64" workbookViewId="0">
      <selection activeCell="L64" sqref="L64"/>
    </sheetView>
  </sheetViews>
  <sheetFormatPr baseColWidth="10" defaultColWidth="10.81640625" defaultRowHeight="14"/>
  <cols>
    <col min="1" max="1" width="10.81640625" style="40"/>
    <col min="2" max="2" width="6.54296875" style="40" customWidth="1"/>
    <col min="3" max="3" width="68.81640625" style="40" customWidth="1"/>
    <col min="4" max="6" width="14.54296875" style="40" customWidth="1"/>
    <col min="7" max="8" width="10.81640625" style="40" customWidth="1"/>
    <col min="9" max="9" width="2.54296875" style="40" customWidth="1"/>
    <col min="10" max="10" width="10.453125" style="40" customWidth="1"/>
    <col min="11" max="11" width="76.1796875" style="40" customWidth="1"/>
    <col min="12" max="14" width="11.81640625" style="40" customWidth="1"/>
    <col min="15" max="16" width="8.54296875" style="40" customWidth="1"/>
    <col min="17" max="18" width="11.81640625" style="40" customWidth="1"/>
    <col min="19" max="19" width="14.54296875" style="40" customWidth="1"/>
    <col min="20" max="21" width="14.54296875" style="97" customWidth="1"/>
    <col min="22" max="22" width="11.453125" style="40" bestFit="1" customWidth="1"/>
    <col min="23" max="23" width="53.1796875" style="40" customWidth="1"/>
    <col min="24" max="26" width="9.81640625" style="40" customWidth="1"/>
    <col min="27" max="16384" width="10.81640625" style="40"/>
  </cols>
  <sheetData>
    <row r="1" spans="1:28">
      <c r="A1" s="433" t="s">
        <v>480</v>
      </c>
    </row>
    <row r="2" spans="1:28" ht="41.4" customHeight="1">
      <c r="A2" s="46"/>
      <c r="B2" s="2271" t="s">
        <v>481</v>
      </c>
      <c r="C2" s="2206"/>
      <c r="D2" s="2206"/>
      <c r="E2" s="2206"/>
      <c r="F2" s="2206"/>
      <c r="G2" s="2206"/>
      <c r="H2" s="2206"/>
      <c r="J2" s="1253"/>
      <c r="K2" s="2271" t="s">
        <v>482</v>
      </c>
      <c r="L2" s="2271"/>
      <c r="M2" s="2271"/>
      <c r="N2" s="2271"/>
      <c r="O2" s="2271"/>
      <c r="P2" s="2271"/>
      <c r="Q2" s="2271"/>
      <c r="R2" s="2271"/>
      <c r="S2" s="2271"/>
      <c r="T2" s="1249"/>
      <c r="U2" s="1249"/>
      <c r="V2" s="46"/>
      <c r="W2" s="2272" t="s">
        <v>483</v>
      </c>
      <c r="X2" s="2273"/>
      <c r="Y2" s="2273"/>
      <c r="Z2" s="2273"/>
    </row>
    <row r="3" spans="1:28">
      <c r="A3" s="46"/>
      <c r="B3" s="2206"/>
      <c r="C3" s="2206"/>
      <c r="D3" s="2206"/>
      <c r="E3" s="2206"/>
      <c r="F3" s="2206"/>
      <c r="G3" s="2206"/>
      <c r="H3" s="2206"/>
      <c r="I3" s="1253"/>
      <c r="J3" s="1253"/>
      <c r="K3" s="2271"/>
      <c r="L3" s="2271"/>
      <c r="M3" s="2271"/>
      <c r="N3" s="2271"/>
      <c r="O3" s="2271"/>
      <c r="P3" s="2271"/>
      <c r="Q3" s="2271"/>
      <c r="R3" s="2271"/>
      <c r="S3" s="2271"/>
      <c r="T3" s="1249"/>
      <c r="U3" s="1249"/>
      <c r="V3" s="46"/>
      <c r="W3" s="2273"/>
      <c r="X3" s="2273"/>
      <c r="Y3" s="2273"/>
      <c r="Z3" s="2273"/>
    </row>
    <row r="4" spans="1:28">
      <c r="A4" s="46"/>
      <c r="B4" s="2206"/>
      <c r="C4" s="2206"/>
      <c r="D4" s="2206"/>
      <c r="E4" s="2206"/>
      <c r="F4" s="2206"/>
      <c r="G4" s="2206"/>
      <c r="H4" s="2206"/>
      <c r="I4" s="1253"/>
      <c r="J4" s="1253"/>
      <c r="K4" s="2271"/>
      <c r="L4" s="2271"/>
      <c r="M4" s="2271"/>
      <c r="N4" s="2271"/>
      <c r="O4" s="2271"/>
      <c r="P4" s="2271"/>
      <c r="Q4" s="2271"/>
      <c r="R4" s="2271"/>
      <c r="S4" s="2271"/>
      <c r="T4" s="1249"/>
      <c r="U4" s="1249"/>
      <c r="V4" s="46"/>
      <c r="W4" s="2273"/>
      <c r="X4" s="2273"/>
      <c r="Y4" s="2273"/>
      <c r="Z4" s="2273"/>
    </row>
    <row r="5" spans="1:28" ht="14.5" thickBot="1">
      <c r="A5" s="46"/>
      <c r="B5" s="434"/>
      <c r="C5" s="434"/>
      <c r="D5" s="434"/>
      <c r="E5" s="196"/>
      <c r="F5" s="196"/>
      <c r="G5" s="196"/>
      <c r="H5" s="196"/>
      <c r="I5" s="2274"/>
      <c r="J5" s="2274"/>
      <c r="K5" s="2274"/>
      <c r="L5" s="196"/>
      <c r="M5" s="196"/>
      <c r="N5" s="196"/>
      <c r="O5" s="196"/>
      <c r="P5" s="196"/>
      <c r="Q5" s="196"/>
      <c r="R5" s="196"/>
      <c r="S5" s="196"/>
      <c r="T5" s="108"/>
      <c r="U5" s="108"/>
      <c r="V5" s="46"/>
      <c r="W5" s="130"/>
      <c r="X5" s="130"/>
      <c r="Y5" s="130"/>
      <c r="Z5" s="130"/>
    </row>
    <row r="6" spans="1:28" ht="14.5">
      <c r="A6" s="46"/>
      <c r="B6"/>
      <c r="C6" s="951"/>
      <c r="D6" s="2275" t="s">
        <v>464</v>
      </c>
      <c r="E6" s="2276"/>
      <c r="F6" s="2277"/>
      <c r="G6" s="2268" t="s">
        <v>44</v>
      </c>
      <c r="H6" s="2269"/>
      <c r="I6"/>
      <c r="J6"/>
      <c r="K6" s="561"/>
      <c r="L6" s="2275" t="s">
        <v>43</v>
      </c>
      <c r="M6" s="2276"/>
      <c r="N6" s="2277"/>
      <c r="O6" s="2268" t="s">
        <v>44</v>
      </c>
      <c r="P6" s="2269" t="s">
        <v>47</v>
      </c>
      <c r="Q6" s="2278" t="s">
        <v>62</v>
      </c>
      <c r="R6" s="2269"/>
      <c r="S6" s="1240" t="s">
        <v>44</v>
      </c>
      <c r="T6" s="1250"/>
      <c r="U6" s="1250"/>
      <c r="V6" s="46"/>
      <c r="W6" s="561"/>
      <c r="X6" s="2275" t="s">
        <v>43</v>
      </c>
      <c r="Y6" s="2276"/>
      <c r="Z6" s="2277"/>
      <c r="AA6" s="2268" t="s">
        <v>567</v>
      </c>
      <c r="AB6" s="2269" t="s">
        <v>47</v>
      </c>
    </row>
    <row r="7" spans="1:28" ht="15" thickBot="1">
      <c r="A7" s="46"/>
      <c r="B7"/>
      <c r="C7" s="952"/>
      <c r="D7" s="877" t="s">
        <v>819</v>
      </c>
      <c r="E7" s="878" t="s">
        <v>727</v>
      </c>
      <c r="F7" s="879" t="s">
        <v>820</v>
      </c>
      <c r="G7" s="435" t="s">
        <v>46</v>
      </c>
      <c r="H7" s="436" t="s">
        <v>47</v>
      </c>
      <c r="I7"/>
      <c r="J7"/>
      <c r="K7" s="969"/>
      <c r="L7" s="1733" t="s">
        <v>821</v>
      </c>
      <c r="M7" s="1734" t="s">
        <v>726</v>
      </c>
      <c r="N7" s="1846" t="s">
        <v>822</v>
      </c>
      <c r="O7" s="435" t="s">
        <v>46</v>
      </c>
      <c r="P7" s="436" t="s">
        <v>47</v>
      </c>
      <c r="Q7" s="1247" t="str">
        <f>+D7</f>
        <v>Set 24</v>
      </c>
      <c r="R7" s="1248" t="str">
        <f>+F7</f>
        <v>Set 25</v>
      </c>
      <c r="S7" s="1241" t="str">
        <f>+CONCATENATE(R7," / ",Q7)</f>
        <v>Set 25 / Set 24</v>
      </c>
      <c r="T7" s="1251"/>
      <c r="U7" s="1251"/>
      <c r="V7" s="46"/>
      <c r="W7" s="437"/>
      <c r="X7" s="2020" t="s">
        <v>821</v>
      </c>
      <c r="Y7" s="2021" t="s">
        <v>726</v>
      </c>
      <c r="Z7" s="2022" t="s">
        <v>822</v>
      </c>
      <c r="AA7" s="1111" t="s">
        <v>46</v>
      </c>
      <c r="AB7" s="1101" t="s">
        <v>47</v>
      </c>
    </row>
    <row r="8" spans="1:28" ht="15.5" customHeight="1">
      <c r="A8" s="46"/>
      <c r="B8"/>
      <c r="C8" s="953" t="s">
        <v>401</v>
      </c>
      <c r="D8" s="708"/>
      <c r="E8" s="709"/>
      <c r="F8" s="710"/>
      <c r="G8" s="708"/>
      <c r="H8" s="710"/>
      <c r="I8"/>
      <c r="J8"/>
      <c r="K8" s="711" t="s">
        <v>64</v>
      </c>
      <c r="L8" s="524"/>
      <c r="M8" s="712"/>
      <c r="N8" s="712"/>
      <c r="O8" s="524"/>
      <c r="P8" s="525"/>
      <c r="Q8" s="1242"/>
      <c r="R8" s="1242"/>
      <c r="S8" s="1243"/>
      <c r="T8" s="552"/>
      <c r="U8" s="552"/>
      <c r="V8" s="46"/>
      <c r="W8" s="711" t="s">
        <v>75</v>
      </c>
      <c r="X8" s="713"/>
      <c r="Y8" s="714"/>
      <c r="Z8" s="715"/>
      <c r="AA8" s="462"/>
      <c r="AB8" s="463"/>
    </row>
    <row r="9" spans="1:28" ht="15.5" customHeight="1">
      <c r="A9" s="46"/>
      <c r="B9"/>
      <c r="C9" s="954" t="s">
        <v>465</v>
      </c>
      <c r="D9" s="291"/>
      <c r="E9" s="438"/>
      <c r="F9" s="293"/>
      <c r="G9" s="439"/>
      <c r="H9" s="440"/>
      <c r="I9"/>
      <c r="J9"/>
      <c r="K9" s="970" t="s">
        <v>173</v>
      </c>
      <c r="L9" s="291">
        <v>4363712</v>
      </c>
      <c r="M9" s="438">
        <v>4309924</v>
      </c>
      <c r="N9" s="438">
        <v>4359098</v>
      </c>
      <c r="O9" s="439">
        <v>1.1409481930539842E-2</v>
      </c>
      <c r="P9" s="440">
        <v>-1.0573566724843436E-3</v>
      </c>
      <c r="Q9" s="438">
        <v>12964152</v>
      </c>
      <c r="R9" s="438">
        <v>12929405</v>
      </c>
      <c r="S9" s="1244">
        <v>-2.680237010488615E-3</v>
      </c>
      <c r="T9" s="1238"/>
      <c r="U9" s="1238"/>
      <c r="V9" s="442"/>
      <c r="W9" s="441" t="s">
        <v>628</v>
      </c>
      <c r="X9" s="1177">
        <v>2.7517887349847441E-2</v>
      </c>
      <c r="Y9" s="1178">
        <v>3.3648545996555132E-2</v>
      </c>
      <c r="Z9" s="1179">
        <v>3.0763635704686685E-2</v>
      </c>
      <c r="AA9" s="1103" t="str">
        <f>+ROUND((Z9-Y9)*10^4,0)&amp;" pbs"</f>
        <v>-29 pbs</v>
      </c>
      <c r="AB9" s="1104" t="str">
        <f>+ROUND((Z9-X9)*10^4,0)&amp;" pbs"</f>
        <v>32 pbs</v>
      </c>
    </row>
    <row r="10" spans="1:28" ht="15.5" customHeight="1">
      <c r="A10" s="46"/>
      <c r="B10"/>
      <c r="C10" s="460" t="s">
        <v>402</v>
      </c>
      <c r="D10" s="443">
        <v>5134613</v>
      </c>
      <c r="E10" s="444">
        <v>5990377</v>
      </c>
      <c r="F10" s="445">
        <v>5571298</v>
      </c>
      <c r="G10" s="439">
        <v>-6.995870209838212E-2</v>
      </c>
      <c r="H10" s="440">
        <v>8.5047305415227981E-2</v>
      </c>
      <c r="I10"/>
      <c r="J10"/>
      <c r="K10" s="161" t="s">
        <v>626</v>
      </c>
      <c r="L10" s="291">
        <v>-1040332</v>
      </c>
      <c r="M10" s="438">
        <v>-953011</v>
      </c>
      <c r="N10" s="438">
        <v>-930847</v>
      </c>
      <c r="O10" s="439">
        <v>-2.3256814454397694E-2</v>
      </c>
      <c r="P10" s="440">
        <v>-0.10524044247413326</v>
      </c>
      <c r="Q10" s="438">
        <v>-3261405</v>
      </c>
      <c r="R10" s="438">
        <v>-2859195</v>
      </c>
      <c r="S10" s="1244">
        <v>-0.12332415017454135</v>
      </c>
      <c r="T10" s="1238"/>
      <c r="U10" s="1238"/>
      <c r="V10" s="442"/>
      <c r="W10" s="155" t="s">
        <v>629</v>
      </c>
      <c r="X10" s="1177">
        <v>0.22909440043753992</v>
      </c>
      <c r="Y10" s="1178">
        <v>0.29344858933118162</v>
      </c>
      <c r="Z10" s="1179">
        <v>0.24856489554160111</v>
      </c>
      <c r="AA10" s="1103" t="str">
        <f t="shared" ref="AA10:AA24" si="0">+ROUND((Z10-Y10)*10^4,0)&amp;" pbs"</f>
        <v>-449 pbs</v>
      </c>
      <c r="AB10" s="1104" t="str">
        <f t="shared" ref="AB10:AB24" si="1">+ROUND((Z10-X10)*10^4,0)&amp;" pbs"</f>
        <v>195 pbs</v>
      </c>
    </row>
    <row r="11" spans="1:28" ht="15.5" customHeight="1">
      <c r="A11" s="46"/>
      <c r="B11"/>
      <c r="C11" s="460" t="s">
        <v>403</v>
      </c>
      <c r="D11" s="443">
        <v>36092693</v>
      </c>
      <c r="E11" s="444">
        <v>32653406</v>
      </c>
      <c r="F11" s="445">
        <v>33968802</v>
      </c>
      <c r="G11" s="439">
        <v>4.028357715577971E-2</v>
      </c>
      <c r="H11" s="440">
        <v>-5.8845456613614282E-2</v>
      </c>
      <c r="I11"/>
      <c r="J11"/>
      <c r="K11" s="971" t="s">
        <v>64</v>
      </c>
      <c r="L11" s="294">
        <v>3323380</v>
      </c>
      <c r="M11" s="773">
        <v>3356913</v>
      </c>
      <c r="N11" s="773">
        <v>3428251</v>
      </c>
      <c r="O11" s="455">
        <v>2.1251072041485734E-2</v>
      </c>
      <c r="P11" s="456">
        <v>3.1555524797043974E-2</v>
      </c>
      <c r="Q11" s="773">
        <v>9702747</v>
      </c>
      <c r="R11" s="773">
        <v>10070210</v>
      </c>
      <c r="S11" s="1245">
        <v>3.7872058294419093E-2</v>
      </c>
      <c r="T11" s="1239"/>
      <c r="U11" s="1239"/>
      <c r="V11" s="442"/>
      <c r="W11" s="155" t="s">
        <v>630</v>
      </c>
      <c r="X11" s="1098">
        <v>6.8370914474019037E-2</v>
      </c>
      <c r="Y11" s="1099">
        <v>6.7333726609996813E-2</v>
      </c>
      <c r="Z11" s="1100">
        <v>6.8917814080759185E-2</v>
      </c>
      <c r="AA11" s="1107" t="str">
        <f t="shared" si="0"/>
        <v>16 pbs</v>
      </c>
      <c r="AB11" s="1108" t="str">
        <f t="shared" si="1"/>
        <v>5 pbs</v>
      </c>
    </row>
    <row r="12" spans="1:28" ht="15.5" customHeight="1">
      <c r="A12" s="46"/>
      <c r="B12"/>
      <c r="C12" s="954" t="s">
        <v>404</v>
      </c>
      <c r="D12" s="446">
        <v>41227306</v>
      </c>
      <c r="E12" s="447">
        <v>38643783</v>
      </c>
      <c r="F12" s="448">
        <v>39540100</v>
      </c>
      <c r="G12" s="455">
        <v>2.3194338918630198E-2</v>
      </c>
      <c r="H12" s="456">
        <v>-4.0924478548270894E-2</v>
      </c>
      <c r="I12"/>
      <c r="J12"/>
      <c r="K12" s="44"/>
      <c r="L12" s="291"/>
      <c r="M12" s="438"/>
      <c r="N12" s="438"/>
      <c r="O12" s="439"/>
      <c r="P12" s="440"/>
      <c r="Q12" s="438"/>
      <c r="R12" s="438"/>
      <c r="S12" s="1244"/>
      <c r="T12" s="1238"/>
      <c r="U12" s="1238"/>
      <c r="V12" s="442"/>
      <c r="W12" s="155" t="s">
        <v>631</v>
      </c>
      <c r="X12" s="1098">
        <v>5.1346466661542862E-2</v>
      </c>
      <c r="Y12" s="1099">
        <v>5.672364605011028E-2</v>
      </c>
      <c r="Z12" s="1100">
        <v>5.7624422588574156E-2</v>
      </c>
      <c r="AA12" s="1107" t="str">
        <f t="shared" si="0"/>
        <v>9 pbs</v>
      </c>
      <c r="AB12" s="1108" t="str">
        <f t="shared" si="1"/>
        <v>63 pbs</v>
      </c>
    </row>
    <row r="13" spans="1:28" ht="13.25" customHeight="1">
      <c r="A13" s="46"/>
      <c r="B13"/>
      <c r="C13" s="954"/>
      <c r="D13" s="446"/>
      <c r="E13" s="447"/>
      <c r="F13" s="448"/>
      <c r="G13" s="455"/>
      <c r="H13" s="456"/>
      <c r="I13"/>
      <c r="J13"/>
      <c r="K13" s="44" t="s">
        <v>65</v>
      </c>
      <c r="L13" s="291">
        <v>-935374</v>
      </c>
      <c r="M13" s="438">
        <v>-633988</v>
      </c>
      <c r="N13" s="438">
        <v>-675251</v>
      </c>
      <c r="O13" s="439">
        <v>6.5084828104001971E-2</v>
      </c>
      <c r="P13" s="440">
        <v>-0.2780951790406832</v>
      </c>
      <c r="Q13" s="438">
        <v>-2897123</v>
      </c>
      <c r="R13" s="438">
        <v>-1958121</v>
      </c>
      <c r="S13" s="1244">
        <v>-0.32411533787139862</v>
      </c>
      <c r="T13" s="1238"/>
      <c r="U13" s="1238"/>
      <c r="V13" s="442"/>
      <c r="W13" s="155" t="s">
        <v>632</v>
      </c>
      <c r="X13" s="1098">
        <v>2.4294094779194579E-2</v>
      </c>
      <c r="Y13" s="1099">
        <v>2.1860606106465605E-2</v>
      </c>
      <c r="Z13" s="1100">
        <v>2.1266633194962501E-2</v>
      </c>
      <c r="AA13" s="1103" t="str">
        <f t="shared" si="0"/>
        <v>-6 pbs</v>
      </c>
      <c r="AB13" s="1104" t="str">
        <f t="shared" si="1"/>
        <v>-30 pbs</v>
      </c>
    </row>
    <row r="14" spans="1:28" ht="15.5" customHeight="1">
      <c r="A14" s="46"/>
      <c r="B14"/>
      <c r="C14" s="954" t="s">
        <v>164</v>
      </c>
      <c r="D14" s="446">
        <v>622399</v>
      </c>
      <c r="E14" s="447">
        <v>574653</v>
      </c>
      <c r="F14" s="448">
        <v>1211354</v>
      </c>
      <c r="G14" s="455">
        <v>1.1079747256170245</v>
      </c>
      <c r="H14" s="456">
        <v>0.94626598050446742</v>
      </c>
      <c r="I14"/>
      <c r="J14"/>
      <c r="K14" s="44" t="s">
        <v>229</v>
      </c>
      <c r="L14" s="291">
        <v>107848</v>
      </c>
      <c r="M14" s="438">
        <v>105024</v>
      </c>
      <c r="N14" s="438">
        <v>113472</v>
      </c>
      <c r="O14" s="439">
        <v>8.0438756855575874E-2</v>
      </c>
      <c r="P14" s="440">
        <v>5.2147466805133151E-2</v>
      </c>
      <c r="Q14" s="438">
        <v>293820</v>
      </c>
      <c r="R14" s="438">
        <v>327474</v>
      </c>
      <c r="S14" s="1244">
        <v>0.11453951398815601</v>
      </c>
      <c r="T14" s="1238"/>
      <c r="U14" s="1238"/>
      <c r="V14" s="442"/>
      <c r="W14" s="45"/>
      <c r="X14" s="1098"/>
      <c r="Y14" s="1099"/>
      <c r="Z14" s="1100"/>
      <c r="AA14" s="1107"/>
      <c r="AB14" s="1108"/>
    </row>
    <row r="15" spans="1:28" ht="13.25" customHeight="1">
      <c r="A15" s="46"/>
      <c r="B15"/>
      <c r="C15" s="954"/>
      <c r="D15" s="446"/>
      <c r="E15" s="447"/>
      <c r="F15" s="448"/>
      <c r="G15" s="455"/>
      <c r="H15" s="456"/>
      <c r="I15"/>
      <c r="J15"/>
      <c r="K15" s="971" t="s">
        <v>406</v>
      </c>
      <c r="L15" s="294">
        <v>-827526</v>
      </c>
      <c r="M15" s="773">
        <v>-528964</v>
      </c>
      <c r="N15" s="773">
        <v>-561779</v>
      </c>
      <c r="O15" s="455">
        <v>6.2036357861782652E-2</v>
      </c>
      <c r="P15" s="456">
        <v>-0.32113432085517557</v>
      </c>
      <c r="Q15" s="773">
        <v>-2603303</v>
      </c>
      <c r="R15" s="773">
        <v>-1630647</v>
      </c>
      <c r="S15" s="1245">
        <v>-0.37362381559119318</v>
      </c>
      <c r="T15" s="1239"/>
      <c r="U15" s="1239"/>
      <c r="V15" s="442"/>
      <c r="W15" s="258" t="s">
        <v>507</v>
      </c>
      <c r="X15" s="1098"/>
      <c r="Y15" s="1099"/>
      <c r="Z15" s="1100"/>
      <c r="AA15" s="1107"/>
      <c r="AB15" s="1108"/>
    </row>
    <row r="16" spans="1:28" ht="15.5" customHeight="1">
      <c r="A16" s="46"/>
      <c r="B16"/>
      <c r="C16" s="954" t="s">
        <v>407</v>
      </c>
      <c r="D16" s="446">
        <v>704968</v>
      </c>
      <c r="E16" s="447">
        <v>617368</v>
      </c>
      <c r="F16" s="448">
        <v>368478</v>
      </c>
      <c r="G16" s="455">
        <v>-0.40314690751707249</v>
      </c>
      <c r="H16" s="456">
        <v>-0.47731244538759204</v>
      </c>
      <c r="I16"/>
      <c r="J16"/>
      <c r="K16" s="44"/>
      <c r="L16" s="294"/>
      <c r="M16" s="773"/>
      <c r="N16" s="773"/>
      <c r="O16" s="455"/>
      <c r="P16" s="456"/>
      <c r="Q16" s="773"/>
      <c r="R16" s="773"/>
      <c r="S16" s="1245"/>
      <c r="T16" s="1239"/>
      <c r="U16" s="1239"/>
      <c r="V16" s="442"/>
      <c r="W16" s="155" t="s">
        <v>508</v>
      </c>
      <c r="X16" s="1177">
        <v>4.3878969278208453E-2</v>
      </c>
      <c r="Y16" s="1178">
        <v>3.6039324437904946E-2</v>
      </c>
      <c r="Z16" s="1179">
        <v>3.4547187574872865E-2</v>
      </c>
      <c r="AA16" s="1103" t="str">
        <f t="shared" si="0"/>
        <v>-15 pbs</v>
      </c>
      <c r="AB16" s="1104" t="str">
        <f t="shared" si="1"/>
        <v>-93 pbs</v>
      </c>
    </row>
    <row r="17" spans="1:34" ht="26">
      <c r="A17" s="46"/>
      <c r="B17"/>
      <c r="C17" s="954" t="s">
        <v>167</v>
      </c>
      <c r="D17" s="446">
        <v>22888341</v>
      </c>
      <c r="E17" s="447">
        <v>21881734</v>
      </c>
      <c r="F17" s="448">
        <v>21868305</v>
      </c>
      <c r="G17" s="455">
        <v>-6.1370821891903083E-4</v>
      </c>
      <c r="H17" s="456">
        <v>-4.4565746377162069E-2</v>
      </c>
      <c r="I17"/>
      <c r="J17"/>
      <c r="K17" s="972" t="s">
        <v>66</v>
      </c>
      <c r="L17" s="294">
        <v>2495854</v>
      </c>
      <c r="M17" s="773">
        <v>2827949</v>
      </c>
      <c r="N17" s="773">
        <v>2866472</v>
      </c>
      <c r="O17" s="455">
        <v>1.3622240005035452E-2</v>
      </c>
      <c r="P17" s="456">
        <v>0.14849346155664553</v>
      </c>
      <c r="Q17" s="773">
        <v>7099444</v>
      </c>
      <c r="R17" s="773">
        <v>8439563</v>
      </c>
      <c r="S17" s="1245">
        <v>0.188763937006898</v>
      </c>
      <c r="T17" s="1239"/>
      <c r="U17" s="1239"/>
      <c r="V17" s="442"/>
      <c r="W17" s="449" t="s">
        <v>509</v>
      </c>
      <c r="X17" s="1177">
        <v>6.134349315658888E-2</v>
      </c>
      <c r="Y17" s="1178">
        <v>5.0045189960677486E-2</v>
      </c>
      <c r="Z17" s="1179">
        <v>4.8531148000696883E-2</v>
      </c>
      <c r="AA17" s="1103" t="str">
        <f t="shared" si="0"/>
        <v>-15 pbs</v>
      </c>
      <c r="AB17" s="1104" t="str">
        <f t="shared" si="1"/>
        <v>-128 pbs</v>
      </c>
    </row>
    <row r="18" spans="1:34" ht="15.5" customHeight="1">
      <c r="A18" s="46"/>
      <c r="B18"/>
      <c r="C18" s="954" t="s">
        <v>168</v>
      </c>
      <c r="D18" s="446">
        <v>8178619</v>
      </c>
      <c r="E18" s="447">
        <v>8262941</v>
      </c>
      <c r="F18" s="448">
        <v>8124785</v>
      </c>
      <c r="G18" s="455">
        <v>-1.6719954795756137E-2</v>
      </c>
      <c r="H18" s="456">
        <v>-6.5822848576269416E-3</v>
      </c>
      <c r="I18"/>
      <c r="J18"/>
      <c r="K18" s="44"/>
      <c r="L18" s="291"/>
      <c r="M18" s="438"/>
      <c r="N18" s="438"/>
      <c r="O18" s="439"/>
      <c r="P18" s="440"/>
      <c r="Q18" s="438"/>
      <c r="R18" s="438"/>
      <c r="S18" s="1244"/>
      <c r="T18" s="1238"/>
      <c r="U18" s="1238"/>
      <c r="V18" s="442"/>
      <c r="W18" s="155" t="s">
        <v>510</v>
      </c>
      <c r="X18" s="1177">
        <v>1.3622548908813263</v>
      </c>
      <c r="Y18" s="1178">
        <v>1.5251260154825428</v>
      </c>
      <c r="Z18" s="1179">
        <v>1.5572628415195415</v>
      </c>
      <c r="AA18" s="1103" t="str">
        <f t="shared" si="0"/>
        <v>321 pbs</v>
      </c>
      <c r="AB18" s="1104" t="str">
        <f t="shared" si="1"/>
        <v>1950 pbs</v>
      </c>
    </row>
    <row r="19" spans="1:34" ht="13.25" customHeight="1">
      <c r="A19" s="46"/>
      <c r="B19"/>
      <c r="C19" s="954"/>
      <c r="D19" s="446"/>
      <c r="E19" s="447"/>
      <c r="F19" s="448"/>
      <c r="G19" s="455"/>
      <c r="H19" s="456"/>
      <c r="I19"/>
      <c r="J19"/>
      <c r="K19" s="971" t="s">
        <v>67</v>
      </c>
      <c r="L19" s="291"/>
      <c r="M19" s="438"/>
      <c r="N19" s="438"/>
      <c r="O19" s="439"/>
      <c r="P19" s="440"/>
      <c r="Q19" s="438"/>
      <c r="R19" s="438"/>
      <c r="S19" s="1244"/>
      <c r="T19" s="1238"/>
      <c r="U19" s="1238"/>
      <c r="V19" s="442"/>
      <c r="W19" s="155" t="s">
        <v>511</v>
      </c>
      <c r="X19" s="1177">
        <v>0.97442022666507688</v>
      </c>
      <c r="Y19" s="1178">
        <v>1.0982975851196173</v>
      </c>
      <c r="Z19" s="1179">
        <v>1.1085468550750661</v>
      </c>
      <c r="AA19" s="1103" t="str">
        <f t="shared" si="0"/>
        <v>102 pbs</v>
      </c>
      <c r="AB19" s="1104" t="str">
        <f t="shared" si="1"/>
        <v>1341 pbs</v>
      </c>
    </row>
    <row r="20" spans="1:34" ht="15.5" customHeight="1">
      <c r="A20" s="46"/>
      <c r="B20"/>
      <c r="C20" s="954" t="s">
        <v>33</v>
      </c>
      <c r="D20" s="446">
        <v>129063925</v>
      </c>
      <c r="E20" s="447">
        <v>133011844</v>
      </c>
      <c r="F20" s="448">
        <v>135408707</v>
      </c>
      <c r="G20" s="455">
        <v>1.801992159435065E-2</v>
      </c>
      <c r="H20" s="456">
        <v>4.9159995715301545E-2</v>
      </c>
      <c r="I20"/>
      <c r="J20"/>
      <c r="K20" s="161" t="s">
        <v>484</v>
      </c>
      <c r="L20" s="291">
        <v>822829</v>
      </c>
      <c r="M20" s="438">
        <v>881866</v>
      </c>
      <c r="N20" s="438">
        <v>902082</v>
      </c>
      <c r="O20" s="439">
        <v>2.2924117723100788E-2</v>
      </c>
      <c r="P20" s="440">
        <v>9.6317703921470932E-2</v>
      </c>
      <c r="Q20" s="438">
        <v>2316923</v>
      </c>
      <c r="R20" s="438">
        <v>2644037</v>
      </c>
      <c r="S20" s="1244">
        <v>0.14118466604198759</v>
      </c>
      <c r="T20" s="1238"/>
      <c r="U20" s="1238"/>
      <c r="V20" s="442"/>
      <c r="W20" s="155" t="s">
        <v>633</v>
      </c>
      <c r="X20" s="1177">
        <v>2.5265766522250252E-2</v>
      </c>
      <c r="Y20" s="1178">
        <v>1.5999970780673591E-2</v>
      </c>
      <c r="Z20" s="1179">
        <v>1.67432485450788E-2</v>
      </c>
      <c r="AA20" s="1103" t="str">
        <f t="shared" si="0"/>
        <v>7 pbs</v>
      </c>
      <c r="AB20" s="1104" t="str">
        <f t="shared" si="1"/>
        <v>-85 pbs</v>
      </c>
    </row>
    <row r="21" spans="1:34" ht="15.5" customHeight="1">
      <c r="A21" s="46"/>
      <c r="B21"/>
      <c r="C21" s="460" t="s">
        <v>411</v>
      </c>
      <c r="D21" s="443">
        <v>123400733</v>
      </c>
      <c r="E21" s="444">
        <v>128218187</v>
      </c>
      <c r="F21" s="445">
        <v>130730717</v>
      </c>
      <c r="G21" s="439">
        <v>1.9595738005560786E-2</v>
      </c>
      <c r="H21" s="440">
        <v>5.9399841652480301E-2</v>
      </c>
      <c r="I21"/>
      <c r="J21"/>
      <c r="K21" s="161" t="s">
        <v>485</v>
      </c>
      <c r="L21" s="291">
        <v>299425</v>
      </c>
      <c r="M21" s="438">
        <v>349277</v>
      </c>
      <c r="N21" s="438">
        <v>349768</v>
      </c>
      <c r="O21" s="439">
        <v>1.4057610435270573E-3</v>
      </c>
      <c r="P21" s="440">
        <v>0.16813225348584787</v>
      </c>
      <c r="Q21" s="438">
        <v>853029</v>
      </c>
      <c r="R21" s="438">
        <v>1004844</v>
      </c>
      <c r="S21" s="1244">
        <v>0.17797167505442371</v>
      </c>
      <c r="T21" s="1238"/>
      <c r="U21" s="1238"/>
      <c r="V21" s="442"/>
      <c r="W21" s="155"/>
      <c r="X21" s="1177"/>
      <c r="Y21" s="1178"/>
      <c r="Z21" s="1179"/>
      <c r="AA21" s="1107"/>
      <c r="AB21" s="1108"/>
    </row>
    <row r="22" spans="1:34" ht="15.5" customHeight="1">
      <c r="A22" s="46"/>
      <c r="B22"/>
      <c r="C22" s="460" t="s">
        <v>413</v>
      </c>
      <c r="D22" s="443">
        <v>5663192</v>
      </c>
      <c r="E22" s="444">
        <v>4793657</v>
      </c>
      <c r="F22" s="445">
        <v>4677990</v>
      </c>
      <c r="G22" s="439">
        <v>-2.4129177369177645E-2</v>
      </c>
      <c r="H22" s="440">
        <v>-0.17396584823541211</v>
      </c>
      <c r="I22"/>
      <c r="J22"/>
      <c r="K22" s="161" t="s">
        <v>513</v>
      </c>
      <c r="L22" s="291">
        <v>24114</v>
      </c>
      <c r="M22" s="438">
        <v>121126</v>
      </c>
      <c r="N22" s="438">
        <v>2683</v>
      </c>
      <c r="O22" s="439">
        <v>-0.97784951207833171</v>
      </c>
      <c r="P22" s="440">
        <v>-0.88873683337480303</v>
      </c>
      <c r="Q22" s="438">
        <v>47504</v>
      </c>
      <c r="R22" s="438">
        <v>135170</v>
      </c>
      <c r="S22" s="1244">
        <v>1.8454445941394408</v>
      </c>
      <c r="T22" s="1238"/>
      <c r="U22" s="1238"/>
      <c r="V22" s="442"/>
      <c r="W22" s="450" t="s">
        <v>83</v>
      </c>
      <c r="X22" s="1177"/>
      <c r="Y22" s="1178"/>
      <c r="Z22" s="1179"/>
      <c r="AA22" s="1107"/>
      <c r="AB22" s="1108"/>
    </row>
    <row r="23" spans="1:34" ht="15.5" customHeight="1">
      <c r="A23" s="46"/>
      <c r="B23"/>
      <c r="C23" s="460" t="s">
        <v>486</v>
      </c>
      <c r="D23" s="443">
        <v>-7714711</v>
      </c>
      <c r="E23" s="444">
        <v>-7310931</v>
      </c>
      <c r="F23" s="445">
        <v>-7284860</v>
      </c>
      <c r="G23" s="439">
        <v>-3.5660300993129329E-3</v>
      </c>
      <c r="H23" s="440">
        <v>-5.5718354193695654E-2</v>
      </c>
      <c r="I23"/>
      <c r="J23"/>
      <c r="K23" s="161" t="s">
        <v>416</v>
      </c>
      <c r="L23" s="291">
        <v>13639</v>
      </c>
      <c r="M23" s="438">
        <v>30207</v>
      </c>
      <c r="N23" s="438">
        <v>33178</v>
      </c>
      <c r="O23" s="439">
        <v>9.8354685999933786E-2</v>
      </c>
      <c r="P23" s="440">
        <v>1.4325830339467702</v>
      </c>
      <c r="Q23" s="438">
        <v>52793</v>
      </c>
      <c r="R23" s="438">
        <v>78020</v>
      </c>
      <c r="S23" s="1244">
        <v>0.47784744189570588</v>
      </c>
      <c r="T23" s="1238"/>
      <c r="U23" s="1238"/>
      <c r="V23" s="442"/>
      <c r="W23" s="155" t="s">
        <v>634</v>
      </c>
      <c r="X23" s="1177">
        <v>0.38750233502579151</v>
      </c>
      <c r="Y23" s="1178">
        <v>0.4022184246850008</v>
      </c>
      <c r="Z23" s="1179">
        <v>0.41294019903590984</v>
      </c>
      <c r="AA23" s="1103" t="str">
        <f t="shared" si="0"/>
        <v>107 pbs</v>
      </c>
      <c r="AB23" s="1104" t="str">
        <f t="shared" si="1"/>
        <v>254 pbs</v>
      </c>
    </row>
    <row r="24" spans="1:34" ht="15.5" customHeight="1" thickBot="1">
      <c r="A24" s="46"/>
      <c r="B24"/>
      <c r="C24" s="954" t="s">
        <v>417</v>
      </c>
      <c r="D24" s="446">
        <v>121349214</v>
      </c>
      <c r="E24" s="447">
        <v>125700913</v>
      </c>
      <c r="F24" s="448">
        <v>128123847</v>
      </c>
      <c r="G24" s="455">
        <v>1.9275389033968273E-2</v>
      </c>
      <c r="H24" s="456">
        <v>5.5827580391249999E-2</v>
      </c>
      <c r="I24"/>
      <c r="J24"/>
      <c r="K24" s="161" t="s">
        <v>741</v>
      </c>
      <c r="L24" s="291">
        <v>-10714</v>
      </c>
      <c r="M24" s="438">
        <v>7542</v>
      </c>
      <c r="N24" s="438">
        <v>-1064</v>
      </c>
      <c r="O24" s="439" t="s">
        <v>892</v>
      </c>
      <c r="P24" s="440" t="s">
        <v>892</v>
      </c>
      <c r="Q24" s="438">
        <v>-3466</v>
      </c>
      <c r="R24" s="438">
        <v>7261</v>
      </c>
      <c r="S24" s="1244" t="s">
        <v>892</v>
      </c>
      <c r="T24" s="1238"/>
      <c r="U24" s="1238"/>
      <c r="V24" s="442"/>
      <c r="W24" s="716" t="s">
        <v>635</v>
      </c>
      <c r="X24" s="1180">
        <v>3.3824902575387117E-2</v>
      </c>
      <c r="Y24" s="1181">
        <v>3.5790451548249946E-2</v>
      </c>
      <c r="Z24" s="1182">
        <v>3.7482019048018698E-2</v>
      </c>
      <c r="AA24" s="1109" t="str">
        <f t="shared" si="0"/>
        <v>17 pbs</v>
      </c>
      <c r="AB24" s="1110" t="str">
        <f t="shared" si="1"/>
        <v>37 pbs</v>
      </c>
    </row>
    <row r="25" spans="1:34" ht="13.25" customHeight="1">
      <c r="A25" s="46"/>
      <c r="B25"/>
      <c r="C25" s="955"/>
      <c r="D25" s="446"/>
      <c r="E25" s="447"/>
      <c r="F25" s="448"/>
      <c r="G25" s="439"/>
      <c r="H25" s="440"/>
      <c r="I25"/>
      <c r="J25"/>
      <c r="K25" s="161" t="s">
        <v>487</v>
      </c>
      <c r="L25" s="291">
        <v>19336</v>
      </c>
      <c r="M25" s="438">
        <v>30426</v>
      </c>
      <c r="N25" s="438">
        <v>28774</v>
      </c>
      <c r="O25" s="439">
        <v>-5.4295668178531521E-2</v>
      </c>
      <c r="P25" s="440">
        <v>0.48810508895324783</v>
      </c>
      <c r="Q25" s="438">
        <v>150980</v>
      </c>
      <c r="R25" s="438">
        <v>83173</v>
      </c>
      <c r="S25" s="1244">
        <v>-0.4491124652271824</v>
      </c>
      <c r="T25" s="1238"/>
      <c r="U25" s="1238"/>
      <c r="V25" s="442"/>
      <c r="W25"/>
      <c r="X25" s="276"/>
      <c r="Y25" s="276"/>
      <c r="Z25" s="276"/>
    </row>
    <row r="26" spans="1:34" ht="15.5" customHeight="1">
      <c r="A26" s="46"/>
      <c r="B26"/>
      <c r="C26" s="954" t="s">
        <v>623</v>
      </c>
      <c r="D26" s="446">
        <v>1479708</v>
      </c>
      <c r="E26" s="447">
        <v>1604393</v>
      </c>
      <c r="F26" s="448">
        <v>1558842</v>
      </c>
      <c r="G26" s="455">
        <v>-2.8391422799775367E-2</v>
      </c>
      <c r="H26" s="456">
        <v>5.3479470273864842E-2</v>
      </c>
      <c r="I26"/>
      <c r="J26"/>
      <c r="K26" s="126" t="s">
        <v>488</v>
      </c>
      <c r="L26" s="294">
        <v>1168629</v>
      </c>
      <c r="M26" s="773">
        <v>1420444</v>
      </c>
      <c r="N26" s="773">
        <v>1315421</v>
      </c>
      <c r="O26" s="455">
        <v>-7.3936740906364484E-2</v>
      </c>
      <c r="P26" s="456">
        <v>0.12561043752978918</v>
      </c>
      <c r="Q26" s="773">
        <v>3417763</v>
      </c>
      <c r="R26" s="773">
        <v>3952505</v>
      </c>
      <c r="S26" s="1245">
        <v>0.15645964919159111</v>
      </c>
      <c r="T26" s="1239"/>
      <c r="U26" s="1239"/>
      <c r="V26" s="442"/>
      <c r="W26" s="1718" t="s">
        <v>489</v>
      </c>
      <c r="X26" s="276"/>
      <c r="Y26" s="276"/>
      <c r="Z26" s="276"/>
    </row>
    <row r="27" spans="1:34" ht="15.5" customHeight="1">
      <c r="A27" s="46"/>
      <c r="B27"/>
      <c r="C27" s="954" t="s">
        <v>422</v>
      </c>
      <c r="D27" s="446">
        <v>466957</v>
      </c>
      <c r="E27" s="447">
        <v>559370</v>
      </c>
      <c r="F27" s="448">
        <v>553851</v>
      </c>
      <c r="G27" s="455">
        <v>-9.8664569068773796E-3</v>
      </c>
      <c r="H27" s="456">
        <v>0.18608565670929014</v>
      </c>
      <c r="I27"/>
      <c r="J27"/>
      <c r="K27" s="126"/>
      <c r="L27" s="291"/>
      <c r="M27" s="438"/>
      <c r="N27" s="438"/>
      <c r="O27" s="439"/>
      <c r="P27" s="440"/>
      <c r="Q27" s="438"/>
      <c r="R27" s="438"/>
      <c r="S27" s="1244"/>
      <c r="T27" s="1238"/>
      <c r="U27" s="1238"/>
      <c r="V27" s="442"/>
      <c r="W27" s="1718" t="s">
        <v>490</v>
      </c>
      <c r="X27" s="1112"/>
      <c r="Y27" s="1112"/>
      <c r="Z27" s="1112"/>
      <c r="AB27" s="452"/>
      <c r="AC27" s="452"/>
      <c r="AD27" s="452"/>
      <c r="AE27" s="452"/>
      <c r="AF27" s="452"/>
      <c r="AG27" s="452"/>
      <c r="AH27" s="452"/>
    </row>
    <row r="28" spans="1:34" ht="15.5" customHeight="1">
      <c r="A28" s="46"/>
      <c r="B28"/>
      <c r="C28" s="954" t="s">
        <v>491</v>
      </c>
      <c r="D28" s="446">
        <v>29053</v>
      </c>
      <c r="E28" s="447">
        <v>22452</v>
      </c>
      <c r="F28" s="448">
        <v>25660</v>
      </c>
      <c r="G28" s="455">
        <v>0.14288259397826475</v>
      </c>
      <c r="H28" s="456">
        <v>-0.11678656248924379</v>
      </c>
      <c r="I28"/>
      <c r="J28"/>
      <c r="K28" s="971" t="s">
        <v>69</v>
      </c>
      <c r="L28" s="291"/>
      <c r="M28" s="438"/>
      <c r="N28" s="438"/>
      <c r="O28" s="439"/>
      <c r="P28" s="440"/>
      <c r="Q28" s="438"/>
      <c r="R28" s="438"/>
      <c r="S28" s="1244"/>
      <c r="T28" s="1238"/>
      <c r="U28" s="1238"/>
      <c r="V28" s="442"/>
      <c r="W28" s="1718" t="s">
        <v>492</v>
      </c>
      <c r="X28" s="451"/>
      <c r="Y28" s="451"/>
      <c r="Z28" s="451"/>
    </row>
    <row r="29" spans="1:34" ht="15.5" customHeight="1">
      <c r="A29" s="46"/>
      <c r="B29"/>
      <c r="C29" s="954" t="s">
        <v>624</v>
      </c>
      <c r="D29" s="446">
        <v>7959779</v>
      </c>
      <c r="E29" s="447">
        <v>7431802</v>
      </c>
      <c r="F29" s="448">
        <v>8255103</v>
      </c>
      <c r="G29" s="455">
        <v>0.11078080390193387</v>
      </c>
      <c r="H29" s="456">
        <v>3.7102035119316756E-2</v>
      </c>
      <c r="I29"/>
      <c r="J29"/>
      <c r="K29" s="161" t="s">
        <v>267</v>
      </c>
      <c r="L29" s="291">
        <v>-850918</v>
      </c>
      <c r="M29" s="438">
        <v>-951711</v>
      </c>
      <c r="N29" s="438">
        <v>-958832</v>
      </c>
      <c r="O29" s="439">
        <v>7.4823134333847144E-3</v>
      </c>
      <c r="P29" s="440">
        <v>0.126820680723642</v>
      </c>
      <c r="Q29" s="438">
        <v>-2467693</v>
      </c>
      <c r="R29" s="438">
        <v>-2890077</v>
      </c>
      <c r="S29" s="1244">
        <v>0.17116553801465578</v>
      </c>
      <c r="T29" s="1238"/>
      <c r="U29" s="1238"/>
      <c r="V29" s="442"/>
      <c r="W29" s="1718" t="s">
        <v>493</v>
      </c>
      <c r="X29" s="453"/>
      <c r="Y29" s="453"/>
      <c r="Z29" s="453"/>
    </row>
    <row r="30" spans="1:34" ht="13.25" customHeight="1">
      <c r="A30" s="46"/>
      <c r="B30"/>
      <c r="C30" s="955"/>
      <c r="D30" s="446"/>
      <c r="E30" s="447"/>
      <c r="F30" s="448"/>
      <c r="G30" s="439"/>
      <c r="H30" s="440"/>
      <c r="I30"/>
      <c r="J30"/>
      <c r="K30" s="161" t="s">
        <v>494</v>
      </c>
      <c r="L30" s="291">
        <v>-726190</v>
      </c>
      <c r="M30" s="438">
        <v>-732853</v>
      </c>
      <c r="N30" s="438">
        <v>-805053</v>
      </c>
      <c r="O30" s="439">
        <v>9.851907544896453E-2</v>
      </c>
      <c r="P30" s="440">
        <v>0.10859830072019719</v>
      </c>
      <c r="Q30" s="438">
        <v>-2068890</v>
      </c>
      <c r="R30" s="438">
        <v>-2166648</v>
      </c>
      <c r="S30" s="1244">
        <v>4.7251424677000713E-2</v>
      </c>
      <c r="T30" s="1238"/>
      <c r="U30" s="1238"/>
      <c r="V30" s="442"/>
      <c r="W30" s="1718" t="s">
        <v>495</v>
      </c>
      <c r="X30" s="424"/>
      <c r="Y30" s="424"/>
      <c r="Z30" s="424"/>
    </row>
    <row r="31" spans="1:34" ht="15.5" customHeight="1">
      <c r="A31" s="46"/>
      <c r="B31"/>
      <c r="C31" s="956" t="s">
        <v>469</v>
      </c>
      <c r="D31" s="446">
        <v>204906344</v>
      </c>
      <c r="E31" s="447">
        <v>205299409</v>
      </c>
      <c r="F31" s="448">
        <v>209630325</v>
      </c>
      <c r="G31" s="455">
        <v>2.1095608706793695E-2</v>
      </c>
      <c r="H31" s="456">
        <v>2.3054342329196016E-2</v>
      </c>
      <c r="I31"/>
      <c r="J31"/>
      <c r="K31" s="161" t="s">
        <v>627</v>
      </c>
      <c r="L31" s="291">
        <v>-146719</v>
      </c>
      <c r="M31" s="438">
        <v>-176020</v>
      </c>
      <c r="N31" s="438">
        <v>-181978</v>
      </c>
      <c r="O31" s="439">
        <v>3.3848426315191457E-2</v>
      </c>
      <c r="P31" s="440">
        <v>0.24031652342232432</v>
      </c>
      <c r="Q31" s="438">
        <v>-429259</v>
      </c>
      <c r="R31" s="438">
        <v>-526134</v>
      </c>
      <c r="S31" s="1244">
        <v>0.22567960135955215</v>
      </c>
      <c r="T31" s="1238"/>
      <c r="U31" s="1238"/>
      <c r="V31" s="442"/>
      <c r="X31" s="424"/>
      <c r="Y31" s="424"/>
      <c r="Z31" s="424"/>
      <c r="AA31" s="452"/>
    </row>
    <row r="32" spans="1:34" ht="13.25" customHeight="1">
      <c r="A32" s="46"/>
      <c r="B32"/>
      <c r="C32" s="955"/>
      <c r="D32" s="446"/>
      <c r="E32" s="447"/>
      <c r="F32" s="448"/>
      <c r="G32" s="439"/>
      <c r="H32" s="440"/>
      <c r="I32"/>
      <c r="J32"/>
      <c r="K32" s="161" t="s">
        <v>496</v>
      </c>
      <c r="L32" s="291">
        <v>-62292</v>
      </c>
      <c r="M32" s="438">
        <v>-57093</v>
      </c>
      <c r="N32" s="438">
        <v>-55223</v>
      </c>
      <c r="O32" s="439">
        <v>-3.275357749636558E-2</v>
      </c>
      <c r="P32" s="440">
        <v>-0.11348166698773518</v>
      </c>
      <c r="Q32" s="438">
        <v>-178795</v>
      </c>
      <c r="R32" s="438">
        <v>-165841</v>
      </c>
      <c r="S32" s="1244">
        <v>-7.2451690483514644E-2</v>
      </c>
      <c r="T32" s="1238"/>
      <c r="U32" s="1238"/>
      <c r="V32" s="442"/>
      <c r="X32" s="43"/>
      <c r="Y32" s="43"/>
      <c r="Z32" s="43"/>
      <c r="AA32" s="252"/>
    </row>
    <row r="33" spans="1:27" ht="15.5" customHeight="1">
      <c r="A33" s="46"/>
      <c r="B33"/>
      <c r="C33" s="954" t="s">
        <v>470</v>
      </c>
      <c r="D33" s="446"/>
      <c r="E33" s="447"/>
      <c r="F33" s="448"/>
      <c r="G33" s="439"/>
      <c r="H33" s="440"/>
      <c r="I33"/>
      <c r="J33"/>
      <c r="K33" s="126" t="s">
        <v>69</v>
      </c>
      <c r="L33" s="294">
        <v>-1786119</v>
      </c>
      <c r="M33" s="773">
        <v>-1917677</v>
      </c>
      <c r="N33" s="773">
        <v>-2001086</v>
      </c>
      <c r="O33" s="455">
        <v>4.3494811691437089E-2</v>
      </c>
      <c r="P33" s="456">
        <v>0.12035424291438589</v>
      </c>
      <c r="Q33" s="773">
        <v>-5144637</v>
      </c>
      <c r="R33" s="773">
        <v>-5748700</v>
      </c>
      <c r="S33" s="1245">
        <v>0.11741605870346149</v>
      </c>
      <c r="T33" s="1239"/>
      <c r="U33" s="1239"/>
      <c r="V33" s="442"/>
      <c r="X33" s="43"/>
      <c r="Y33" s="43"/>
      <c r="Z33" s="43"/>
      <c r="AA33" s="252"/>
    </row>
    <row r="34" spans="1:27" ht="15.5" customHeight="1">
      <c r="A34" s="46"/>
      <c r="B34"/>
      <c r="C34" s="957" t="s">
        <v>73</v>
      </c>
      <c r="D34" s="446"/>
      <c r="E34" s="447"/>
      <c r="F34" s="448"/>
      <c r="G34" s="439"/>
      <c r="H34" s="440"/>
      <c r="I34"/>
      <c r="J34"/>
      <c r="K34" s="126"/>
      <c r="L34" s="291"/>
      <c r="M34" s="438"/>
      <c r="N34" s="438"/>
      <c r="O34" s="439"/>
      <c r="P34" s="440"/>
      <c r="Q34" s="773"/>
      <c r="R34" s="773"/>
      <c r="S34" s="1245"/>
      <c r="T34" s="1239"/>
      <c r="U34" s="1239"/>
      <c r="V34" s="442"/>
      <c r="X34" s="43"/>
      <c r="Y34" s="43"/>
      <c r="Z34" s="43"/>
      <c r="AA34" s="252"/>
    </row>
    <row r="35" spans="1:27" ht="15.5" customHeight="1">
      <c r="A35" s="46"/>
      <c r="B35"/>
      <c r="C35" s="460" t="s">
        <v>402</v>
      </c>
      <c r="D35" s="443">
        <v>45310064</v>
      </c>
      <c r="E35" s="444">
        <v>44615769</v>
      </c>
      <c r="F35" s="445">
        <v>42835241</v>
      </c>
      <c r="G35" s="439">
        <v>-3.9908042378469372E-2</v>
      </c>
      <c r="H35" s="440">
        <v>-5.4619719804412548E-2</v>
      </c>
      <c r="I35"/>
      <c r="J35"/>
      <c r="K35" s="971" t="s">
        <v>438</v>
      </c>
      <c r="L35" s="294">
        <v>1878364</v>
      </c>
      <c r="M35" s="773">
        <v>2330716</v>
      </c>
      <c r="N35" s="773">
        <v>2180807</v>
      </c>
      <c r="O35" s="455">
        <v>-6.4318861671692304E-2</v>
      </c>
      <c r="P35" s="456">
        <v>0.16101405265433111</v>
      </c>
      <c r="Q35" s="773">
        <v>5372570</v>
      </c>
      <c r="R35" s="773">
        <v>6643368</v>
      </c>
      <c r="S35" s="1245">
        <v>0.23653447046757883</v>
      </c>
      <c r="T35" s="1239"/>
      <c r="U35" s="1239"/>
      <c r="V35" s="442"/>
      <c r="X35" s="43"/>
      <c r="Y35" s="43"/>
      <c r="Z35" s="43"/>
    </row>
    <row r="36" spans="1:27" ht="15.5" customHeight="1">
      <c r="A36" s="46"/>
      <c r="B36"/>
      <c r="C36" s="460" t="s">
        <v>403</v>
      </c>
      <c r="D36" s="443">
        <v>95985178</v>
      </c>
      <c r="E36" s="444">
        <v>102043442</v>
      </c>
      <c r="F36" s="445">
        <v>104254936</v>
      </c>
      <c r="G36" s="439">
        <v>2.1672083542615114E-2</v>
      </c>
      <c r="H36" s="440">
        <v>8.6156614722327232E-2</v>
      </c>
      <c r="I36"/>
      <c r="J36"/>
      <c r="K36" s="971"/>
      <c r="L36" s="291"/>
      <c r="M36" s="438"/>
      <c r="N36" s="438"/>
      <c r="O36" s="439"/>
      <c r="P36" s="440"/>
      <c r="Q36" s="438"/>
      <c r="R36" s="438"/>
      <c r="S36" s="1244"/>
      <c r="T36" s="1238"/>
      <c r="U36" s="1238"/>
      <c r="V36" s="442"/>
      <c r="X36" s="43"/>
      <c r="Y36" s="43"/>
      <c r="Z36" s="43"/>
    </row>
    <row r="37" spans="1:27" ht="15.5" customHeight="1">
      <c r="A37" s="46"/>
      <c r="B37"/>
      <c r="C37" s="775" t="s">
        <v>437</v>
      </c>
      <c r="D37" s="446">
        <v>141295242</v>
      </c>
      <c r="E37" s="447">
        <v>146659211</v>
      </c>
      <c r="F37" s="448">
        <v>147090177</v>
      </c>
      <c r="G37" s="455">
        <v>2.9385539241718679E-3</v>
      </c>
      <c r="H37" s="456">
        <v>4.1012952155883638E-2</v>
      </c>
      <c r="I37"/>
      <c r="J37"/>
      <c r="K37" s="973" t="s">
        <v>70</v>
      </c>
      <c r="L37" s="291">
        <v>-472791</v>
      </c>
      <c r="M37" s="438">
        <v>-576345</v>
      </c>
      <c r="N37" s="438">
        <v>-577612</v>
      </c>
      <c r="O37" s="439">
        <v>2.1983360660715371E-3</v>
      </c>
      <c r="P37" s="440">
        <v>0.22170684298135962</v>
      </c>
      <c r="Q37" s="438">
        <v>-1335341</v>
      </c>
      <c r="R37" s="438">
        <v>-1703419</v>
      </c>
      <c r="S37" s="1244">
        <v>0.27564344987535017</v>
      </c>
      <c r="T37" s="1238"/>
      <c r="U37" s="1238"/>
      <c r="V37" s="442"/>
      <c r="W37" s="46"/>
      <c r="X37" s="46"/>
      <c r="Y37" s="46"/>
      <c r="Z37" s="46"/>
    </row>
    <row r="38" spans="1:27" ht="13.25" customHeight="1">
      <c r="A38" s="46"/>
      <c r="B38"/>
      <c r="C38" s="958"/>
      <c r="D38" s="446"/>
      <c r="E38" s="447"/>
      <c r="F38" s="448"/>
      <c r="G38" s="455"/>
      <c r="H38" s="456"/>
      <c r="I38"/>
      <c r="J38"/>
      <c r="K38" s="973"/>
      <c r="L38" s="291"/>
      <c r="M38" s="438"/>
      <c r="N38" s="438"/>
      <c r="O38" s="439"/>
      <c r="P38" s="440"/>
      <c r="Q38" s="438"/>
      <c r="R38" s="438"/>
      <c r="S38" s="1244"/>
      <c r="T38" s="1238"/>
      <c r="U38" s="1238"/>
      <c r="V38" s="442"/>
      <c r="W38" s="46"/>
      <c r="X38" s="46"/>
      <c r="Y38" s="46"/>
      <c r="Z38" s="46"/>
    </row>
    <row r="39" spans="1:27" ht="15.5" customHeight="1">
      <c r="A39" s="46"/>
      <c r="B39"/>
      <c r="C39" s="959" t="s">
        <v>439</v>
      </c>
      <c r="D39" s="446">
        <v>5621745</v>
      </c>
      <c r="E39" s="447">
        <v>5968190</v>
      </c>
      <c r="F39" s="448">
        <v>7347033</v>
      </c>
      <c r="G39" s="455">
        <v>0.23103202143363399</v>
      </c>
      <c r="H39" s="456">
        <v>0.30689545683769009</v>
      </c>
      <c r="I39"/>
      <c r="J39"/>
      <c r="K39" s="1973" t="s">
        <v>441</v>
      </c>
      <c r="L39" s="294">
        <v>1405573</v>
      </c>
      <c r="M39" s="773">
        <v>1754371</v>
      </c>
      <c r="N39" s="773">
        <v>1603195</v>
      </c>
      <c r="O39" s="455">
        <v>-8.6171055039099484E-2</v>
      </c>
      <c r="P39" s="456">
        <v>0.14059888742882795</v>
      </c>
      <c r="Q39" s="773">
        <v>4037229</v>
      </c>
      <c r="R39" s="773">
        <v>4939949</v>
      </c>
      <c r="S39" s="1245">
        <v>0.22359890905370985</v>
      </c>
      <c r="T39" s="1238"/>
      <c r="U39" s="1238"/>
      <c r="V39" s="442"/>
      <c r="X39" s="46"/>
      <c r="Y39" s="46"/>
      <c r="Z39" s="46"/>
    </row>
    <row r="40" spans="1:27" ht="15.5" customHeight="1">
      <c r="A40" s="46"/>
      <c r="B40"/>
      <c r="C40" s="460" t="s">
        <v>158</v>
      </c>
      <c r="D40" s="443">
        <v>4788939</v>
      </c>
      <c r="E40" s="444">
        <v>5096459</v>
      </c>
      <c r="F40" s="445">
        <v>6642780</v>
      </c>
      <c r="G40" s="439">
        <v>0.30341085840188259</v>
      </c>
      <c r="H40" s="440">
        <v>0.38710891911548673</v>
      </c>
      <c r="I40"/>
      <c r="J40"/>
      <c r="K40" s="973" t="s">
        <v>71</v>
      </c>
      <c r="L40" s="291">
        <v>-3172</v>
      </c>
      <c r="M40" s="438">
        <v>-5135</v>
      </c>
      <c r="N40" s="438">
        <v>-6114</v>
      </c>
      <c r="O40" s="439">
        <v>0.19065238558909445</v>
      </c>
      <c r="P40" s="440">
        <v>0.92749054224464056</v>
      </c>
      <c r="Q40" s="438">
        <v>-9551</v>
      </c>
      <c r="R40" s="438">
        <v>-15970</v>
      </c>
      <c r="S40" s="1244">
        <v>0.67207622238509057</v>
      </c>
      <c r="T40" s="1238"/>
      <c r="U40" s="1238"/>
      <c r="V40" s="442"/>
      <c r="X40" s="46"/>
      <c r="Y40" s="46"/>
      <c r="Z40" s="46"/>
    </row>
    <row r="41" spans="1:27" ht="15.5" customHeight="1" thickBot="1">
      <c r="A41" s="46"/>
      <c r="B41"/>
      <c r="C41" s="460" t="s">
        <v>159</v>
      </c>
      <c r="D41" s="443">
        <v>832806</v>
      </c>
      <c r="E41" s="444">
        <v>871731</v>
      </c>
      <c r="F41" s="445">
        <v>704253</v>
      </c>
      <c r="G41" s="439">
        <v>-0.19212119334978336</v>
      </c>
      <c r="H41" s="440">
        <v>-0.15436127981786874</v>
      </c>
      <c r="I41" s="46"/>
      <c r="J41" s="46"/>
      <c r="K41" s="1370" t="s">
        <v>497</v>
      </c>
      <c r="L41" s="752">
        <v>1402401</v>
      </c>
      <c r="M41" s="296">
        <v>1749236</v>
      </c>
      <c r="N41" s="296">
        <v>1597081</v>
      </c>
      <c r="O41" s="1371">
        <v>-8.6983688879030616E-2</v>
      </c>
      <c r="P41" s="1372">
        <v>0.1388190681552566</v>
      </c>
      <c r="Q41" s="787">
        <v>4027678</v>
      </c>
      <c r="R41" s="787">
        <v>4923979</v>
      </c>
      <c r="S41" s="1246">
        <v>0.22253541618768929</v>
      </c>
      <c r="T41" s="1239"/>
      <c r="U41" s="1239"/>
      <c r="V41" s="46"/>
      <c r="X41" s="46"/>
      <c r="Y41" s="46"/>
      <c r="Z41" s="46"/>
    </row>
    <row r="42" spans="1:27" ht="13.25" customHeight="1">
      <c r="A42" s="46"/>
      <c r="B42"/>
      <c r="C42" s="955"/>
      <c r="D42" s="960"/>
      <c r="E42" s="961"/>
      <c r="F42" s="962"/>
      <c r="G42" s="439"/>
      <c r="H42" s="440"/>
      <c r="K42" s="130"/>
      <c r="L42" s="130"/>
      <c r="M42" s="130"/>
      <c r="N42" s="130"/>
      <c r="O42" s="130"/>
      <c r="P42" s="130"/>
      <c r="Q42" s="130"/>
      <c r="R42" s="130"/>
      <c r="S42" s="130"/>
      <c r="T42" s="1741"/>
      <c r="U42" s="1741"/>
      <c r="V42" s="46"/>
      <c r="W42" s="252"/>
      <c r="X42" s="46"/>
      <c r="Y42" s="46"/>
      <c r="Z42" s="46"/>
    </row>
    <row r="43" spans="1:27" ht="15.5" customHeight="1">
      <c r="A43" s="46"/>
      <c r="B43"/>
      <c r="C43" s="954" t="s">
        <v>157</v>
      </c>
      <c r="D43" s="446">
        <v>12210085</v>
      </c>
      <c r="E43" s="447">
        <v>10402291</v>
      </c>
      <c r="F43" s="448">
        <v>10529292</v>
      </c>
      <c r="G43" s="455">
        <v>1.220894512564588E-2</v>
      </c>
      <c r="H43" s="456">
        <v>-0.13765612606300448</v>
      </c>
      <c r="I43" s="1716"/>
      <c r="J43" s="1716"/>
      <c r="K43" s="1718" t="s">
        <v>498</v>
      </c>
      <c r="L43" s="1644"/>
      <c r="M43" s="1718"/>
      <c r="N43" s="1718"/>
      <c r="O43" s="1718"/>
      <c r="P43" s="1718"/>
      <c r="Q43" s="43"/>
      <c r="R43" s="43"/>
      <c r="S43" s="43"/>
      <c r="T43" s="102"/>
      <c r="U43" s="102"/>
      <c r="V43" s="46"/>
      <c r="W43" s="252"/>
      <c r="X43" s="46"/>
      <c r="Y43" s="46"/>
      <c r="Z43" s="46"/>
    </row>
    <row r="44" spans="1:27" ht="15.5" customHeight="1">
      <c r="A44" s="46"/>
      <c r="B44"/>
      <c r="C44" s="954" t="s">
        <v>472</v>
      </c>
      <c r="D44" s="446">
        <v>13351992</v>
      </c>
      <c r="E44" s="447">
        <v>10170286</v>
      </c>
      <c r="F44" s="448">
        <v>10114714</v>
      </c>
      <c r="G44" s="455">
        <v>-5.4641531221442542E-3</v>
      </c>
      <c r="H44" s="456">
        <v>-0.24245655629512061</v>
      </c>
      <c r="I44" s="1716"/>
      <c r="J44" s="1716"/>
      <c r="K44" s="1742" t="s">
        <v>499</v>
      </c>
      <c r="L44" s="1743"/>
      <c r="M44" s="1743"/>
      <c r="N44" s="1743"/>
      <c r="O44" s="1744"/>
      <c r="P44" s="1744"/>
      <c r="Q44" s="423"/>
      <c r="R44" s="423"/>
      <c r="S44" s="423"/>
      <c r="T44" s="1252"/>
      <c r="U44" s="1252"/>
      <c r="V44" s="46"/>
      <c r="W44" s="424"/>
      <c r="X44" s="46"/>
      <c r="Y44" s="46"/>
      <c r="Z44" s="46"/>
    </row>
    <row r="45" spans="1:27" ht="15.5" customHeight="1">
      <c r="A45" s="46"/>
      <c r="B45"/>
      <c r="C45" s="954" t="s">
        <v>422</v>
      </c>
      <c r="D45" s="446">
        <v>466957</v>
      </c>
      <c r="E45" s="447">
        <v>559370</v>
      </c>
      <c r="F45" s="448">
        <v>553851</v>
      </c>
      <c r="G45" s="455">
        <v>-9.8664569068773796E-3</v>
      </c>
      <c r="H45" s="456">
        <v>0.18608565670929014</v>
      </c>
      <c r="I45" s="2270"/>
      <c r="J45" s="2270"/>
      <c r="K45" s="2270"/>
      <c r="L45" s="2270"/>
      <c r="M45" s="2270"/>
      <c r="N45" s="2270"/>
      <c r="O45" s="2270"/>
      <c r="P45" s="2270"/>
      <c r="Q45" s="423"/>
      <c r="R45" s="423"/>
      <c r="S45" s="423"/>
      <c r="T45" s="1252"/>
      <c r="U45" s="1252"/>
      <c r="V45" s="46"/>
      <c r="W45" s="46"/>
      <c r="X45" s="46"/>
      <c r="Y45" s="46"/>
      <c r="Z45" s="46"/>
    </row>
    <row r="46" spans="1:27" ht="15.5" customHeight="1">
      <c r="A46" s="46"/>
      <c r="B46"/>
      <c r="C46" s="954" t="s">
        <v>500</v>
      </c>
      <c r="D46" s="446">
        <v>354562</v>
      </c>
      <c r="E46" s="447">
        <v>387867</v>
      </c>
      <c r="F46" s="448">
        <v>455454</v>
      </c>
      <c r="G46" s="455">
        <v>0.17425303003349085</v>
      </c>
      <c r="H46" s="456">
        <v>0.28455390030516525</v>
      </c>
      <c r="I46" s="2270"/>
      <c r="J46" s="2270"/>
      <c r="K46" s="2270"/>
      <c r="L46" s="2270"/>
      <c r="M46" s="2270"/>
      <c r="N46" s="2270"/>
      <c r="O46" s="2270"/>
      <c r="P46" s="2270"/>
      <c r="Q46" s="423"/>
      <c r="R46" s="423"/>
      <c r="S46" s="423"/>
      <c r="T46" s="1252"/>
      <c r="U46" s="1252"/>
      <c r="V46" s="46"/>
      <c r="W46" s="46"/>
      <c r="X46" s="46"/>
      <c r="Y46" s="46"/>
      <c r="Z46" s="46"/>
    </row>
    <row r="47" spans="1:27" ht="15.5" customHeight="1">
      <c r="A47" s="46"/>
      <c r="B47"/>
      <c r="C47" s="963" t="s">
        <v>625</v>
      </c>
      <c r="D47" s="446">
        <v>6110653</v>
      </c>
      <c r="E47" s="447">
        <v>6224139</v>
      </c>
      <c r="F47" s="448">
        <v>6785425</v>
      </c>
      <c r="G47" s="455">
        <v>9.017889863963513E-2</v>
      </c>
      <c r="H47" s="456">
        <v>0.11042551426173275</v>
      </c>
      <c r="I47" s="46"/>
      <c r="J47" s="46"/>
      <c r="K47" s="46"/>
      <c r="L47" s="46"/>
      <c r="M47" s="46"/>
      <c r="N47" s="46"/>
      <c r="O47" s="46"/>
      <c r="P47" s="46"/>
      <c r="Q47" s="46"/>
      <c r="R47" s="46"/>
      <c r="S47" s="46"/>
      <c r="T47" s="905"/>
      <c r="U47" s="905"/>
      <c r="V47" s="46"/>
      <c r="W47" s="46"/>
      <c r="X47" s="46"/>
      <c r="Y47" s="46"/>
      <c r="Z47" s="46"/>
    </row>
    <row r="48" spans="1:27" ht="15.5" customHeight="1">
      <c r="A48" s="46"/>
      <c r="B48"/>
      <c r="C48" s="964" t="s">
        <v>446</v>
      </c>
      <c r="D48" s="446">
        <v>179411236</v>
      </c>
      <c r="E48" s="447">
        <v>180371354</v>
      </c>
      <c r="F48" s="448">
        <v>182875946</v>
      </c>
      <c r="G48" s="455">
        <v>1.3885752612357725E-2</v>
      </c>
      <c r="H48" s="456">
        <v>1.9311555269593036E-2</v>
      </c>
      <c r="I48" s="46"/>
      <c r="J48" s="46"/>
      <c r="K48" s="46"/>
      <c r="L48" s="46"/>
      <c r="M48" s="46"/>
      <c r="N48" s="46"/>
      <c r="O48" s="46"/>
      <c r="P48" s="46"/>
      <c r="Q48" s="46"/>
      <c r="R48" s="46"/>
      <c r="S48" s="46"/>
      <c r="T48" s="905"/>
      <c r="U48" s="905"/>
      <c r="V48" s="46"/>
      <c r="W48" s="46"/>
      <c r="X48" s="46"/>
      <c r="Y48" s="46"/>
      <c r="Z48" s="46"/>
    </row>
    <row r="49" spans="1:26" ht="13.25" customHeight="1">
      <c r="A49" s="46"/>
      <c r="B49"/>
      <c r="C49" s="964"/>
      <c r="D49" s="446"/>
      <c r="E49" s="447"/>
      <c r="F49" s="448"/>
      <c r="G49" s="455"/>
      <c r="H49" s="456"/>
      <c r="I49" s="46"/>
      <c r="J49" s="46"/>
      <c r="K49" s="46"/>
      <c r="L49" s="46"/>
      <c r="M49" s="46"/>
      <c r="N49" s="46"/>
      <c r="O49" s="46"/>
      <c r="P49" s="46"/>
      <c r="Q49" s="46"/>
      <c r="R49" s="46"/>
      <c r="S49" s="46"/>
      <c r="T49" s="905"/>
      <c r="U49" s="905"/>
      <c r="V49" s="46"/>
      <c r="W49" s="46"/>
      <c r="X49" s="46"/>
      <c r="Y49" s="46"/>
      <c r="Z49" s="46"/>
    </row>
    <row r="50" spans="1:26" ht="15.5" customHeight="1">
      <c r="A50" s="46"/>
      <c r="B50"/>
      <c r="C50" s="963" t="s">
        <v>474</v>
      </c>
      <c r="D50" s="446">
        <v>25347135</v>
      </c>
      <c r="E50" s="447">
        <v>24790836</v>
      </c>
      <c r="F50" s="448">
        <v>26610823</v>
      </c>
      <c r="G50" s="455">
        <v>7.3413700126934003E-2</v>
      </c>
      <c r="H50" s="456">
        <v>4.9855259775907615E-2</v>
      </c>
      <c r="I50" s="46"/>
      <c r="J50" s="46"/>
      <c r="K50" s="46"/>
      <c r="L50" s="46"/>
      <c r="M50" s="46"/>
      <c r="N50" s="46"/>
      <c r="O50" s="46"/>
      <c r="P50" s="46"/>
      <c r="Q50" s="46"/>
      <c r="R50" s="46"/>
      <c r="S50" s="46"/>
      <c r="T50" s="905"/>
      <c r="U50" s="905"/>
      <c r="V50" s="46"/>
      <c r="W50" s="46"/>
      <c r="X50" s="46"/>
      <c r="Y50" s="46"/>
      <c r="Z50" s="46"/>
    </row>
    <row r="51" spans="1:26" ht="15.5" customHeight="1">
      <c r="A51" s="46"/>
      <c r="B51"/>
      <c r="C51" s="948" t="s">
        <v>299</v>
      </c>
      <c r="D51" s="443">
        <v>12679794</v>
      </c>
      <c r="E51" s="444">
        <v>12679794</v>
      </c>
      <c r="F51" s="445">
        <v>12679794</v>
      </c>
      <c r="G51" s="439">
        <v>0</v>
      </c>
      <c r="H51" s="440">
        <v>0</v>
      </c>
      <c r="I51" s="46"/>
      <c r="J51" s="46"/>
      <c r="K51" s="46"/>
      <c r="L51" s="46"/>
      <c r="M51" s="46"/>
      <c r="N51" s="46"/>
      <c r="O51" s="46"/>
      <c r="P51" s="46"/>
      <c r="Q51" s="46"/>
      <c r="R51" s="46"/>
      <c r="S51" s="46"/>
      <c r="T51" s="905"/>
      <c r="U51" s="905"/>
      <c r="V51" s="46"/>
      <c r="W51" s="46"/>
      <c r="X51" s="46"/>
      <c r="Y51" s="46"/>
      <c r="Z51" s="46"/>
    </row>
    <row r="52" spans="1:26" ht="15.5" customHeight="1">
      <c r="A52" s="46"/>
      <c r="B52"/>
      <c r="C52" s="948" t="s">
        <v>332</v>
      </c>
      <c r="D52" s="443">
        <v>6372468</v>
      </c>
      <c r="E52" s="444">
        <v>5906590</v>
      </c>
      <c r="F52" s="445">
        <v>5906590</v>
      </c>
      <c r="G52" s="439">
        <v>0</v>
      </c>
      <c r="H52" s="440">
        <v>-7.3107938713854667E-2</v>
      </c>
      <c r="I52" s="46"/>
      <c r="J52" s="46"/>
      <c r="K52" s="46"/>
      <c r="L52" s="46"/>
      <c r="M52" s="46"/>
      <c r="N52" s="46"/>
      <c r="O52" s="46"/>
      <c r="P52" s="46"/>
      <c r="Q52" s="46"/>
      <c r="R52" s="46"/>
      <c r="S52" s="46"/>
      <c r="T52" s="905"/>
      <c r="U52" s="905"/>
      <c r="V52" s="46"/>
      <c r="W52" s="46"/>
      <c r="X52" s="46"/>
      <c r="Y52" s="46"/>
      <c r="Z52" s="46"/>
    </row>
    <row r="53" spans="1:26" ht="15.5" customHeight="1">
      <c r="A53" s="46"/>
      <c r="B53"/>
      <c r="C53" s="948" t="s">
        <v>475</v>
      </c>
      <c r="D53" s="443">
        <v>223921</v>
      </c>
      <c r="E53" s="444">
        <v>284780</v>
      </c>
      <c r="F53" s="445">
        <v>507687</v>
      </c>
      <c r="G53" s="439">
        <v>0.7827340403118197</v>
      </c>
      <c r="H53" s="440">
        <v>1.2672594352472524</v>
      </c>
      <c r="I53" s="46"/>
      <c r="J53" s="46"/>
      <c r="K53" s="46"/>
      <c r="L53" s="46"/>
      <c r="M53" s="46"/>
      <c r="N53" s="46"/>
      <c r="O53" s="46"/>
      <c r="P53" s="46"/>
      <c r="Q53" s="46"/>
      <c r="R53" s="46"/>
      <c r="S53" s="46"/>
      <c r="T53" s="905"/>
      <c r="U53" s="905"/>
      <c r="V53" s="46"/>
      <c r="W53" s="46"/>
      <c r="X53" s="46"/>
      <c r="Y53" s="46"/>
      <c r="Z53" s="46"/>
    </row>
    <row r="54" spans="1:26" ht="15.5" customHeight="1">
      <c r="A54" s="46"/>
      <c r="B54"/>
      <c r="C54" s="948" t="s">
        <v>476</v>
      </c>
      <c r="D54" s="443">
        <v>6070952</v>
      </c>
      <c r="E54" s="444">
        <v>5919672</v>
      </c>
      <c r="F54" s="445">
        <v>7516752</v>
      </c>
      <c r="G54" s="439">
        <v>0.26979197496077484</v>
      </c>
      <c r="H54" s="440">
        <v>0.23815045811595942</v>
      </c>
      <c r="I54" s="46"/>
      <c r="J54" s="46"/>
      <c r="K54" s="46"/>
      <c r="L54" s="46"/>
      <c r="M54" s="46"/>
      <c r="N54" s="46"/>
      <c r="O54" s="46"/>
      <c r="P54" s="46"/>
      <c r="Q54" s="46"/>
      <c r="R54" s="46"/>
      <c r="S54" s="46"/>
      <c r="T54" s="905"/>
      <c r="U54" s="905"/>
      <c r="V54" s="46"/>
      <c r="W54" s="46"/>
      <c r="X54" s="46"/>
      <c r="Y54" s="46"/>
      <c r="Z54" s="46"/>
    </row>
    <row r="55" spans="1:26" ht="13.25" customHeight="1">
      <c r="A55" s="46"/>
      <c r="B55"/>
      <c r="C55" s="949"/>
      <c r="D55" s="446"/>
      <c r="E55" s="447"/>
      <c r="F55" s="448"/>
      <c r="G55" s="439"/>
      <c r="H55" s="440"/>
      <c r="I55" s="46"/>
      <c r="J55" s="46"/>
      <c r="K55" s="46"/>
      <c r="L55" s="46"/>
      <c r="M55" s="46"/>
      <c r="N55" s="46"/>
      <c r="O55" s="46"/>
      <c r="P55" s="46"/>
      <c r="Q55" s="46"/>
      <c r="R55" s="46"/>
      <c r="S55" s="46"/>
      <c r="T55" s="905"/>
      <c r="U55" s="905"/>
      <c r="V55" s="46"/>
      <c r="W55" s="46"/>
      <c r="X55" s="46"/>
      <c r="Y55" s="46"/>
      <c r="Z55" s="46"/>
    </row>
    <row r="56" spans="1:26" ht="15.5" customHeight="1">
      <c r="A56" s="46"/>
      <c r="B56"/>
      <c r="C56" s="950" t="s">
        <v>71</v>
      </c>
      <c r="D56" s="443">
        <v>147973</v>
      </c>
      <c r="E56" s="444">
        <v>137219</v>
      </c>
      <c r="F56" s="445">
        <v>143556</v>
      </c>
      <c r="G56" s="439">
        <v>4.6181651229057201E-2</v>
      </c>
      <c r="H56" s="440">
        <v>-2.9850040210038318E-2</v>
      </c>
      <c r="I56" s="46"/>
      <c r="J56" s="46"/>
      <c r="K56" s="46"/>
      <c r="L56" s="46"/>
      <c r="M56" s="46"/>
      <c r="N56" s="46"/>
      <c r="O56" s="46"/>
      <c r="P56" s="46"/>
      <c r="Q56" s="46"/>
      <c r="R56" s="46"/>
      <c r="S56" s="46"/>
      <c r="T56" s="905"/>
      <c r="U56" s="905"/>
      <c r="V56" s="46"/>
      <c r="W56" s="46"/>
      <c r="X56" s="46"/>
      <c r="Y56" s="46"/>
      <c r="Z56" s="46"/>
    </row>
    <row r="57" spans="1:26" ht="13.25" customHeight="1">
      <c r="A57" s="46"/>
      <c r="B57"/>
      <c r="C57" s="965"/>
      <c r="D57" s="446"/>
      <c r="E57" s="447"/>
      <c r="F57" s="448"/>
      <c r="G57" s="439"/>
      <c r="H57" s="440"/>
      <c r="I57" s="46"/>
      <c r="J57" s="46"/>
      <c r="K57" s="46"/>
      <c r="L57" s="46"/>
      <c r="M57" s="46"/>
      <c r="N57" s="46"/>
      <c r="O57" s="46"/>
      <c r="P57" s="46"/>
      <c r="Q57" s="46"/>
      <c r="R57" s="46"/>
      <c r="S57" s="46"/>
      <c r="T57" s="905"/>
      <c r="U57" s="905"/>
      <c r="V57" s="46"/>
      <c r="W57" s="46"/>
      <c r="X57" s="46"/>
      <c r="Y57" s="46"/>
      <c r="Z57" s="46"/>
    </row>
    <row r="58" spans="1:26" ht="15.5" customHeight="1">
      <c r="A58" s="46"/>
      <c r="B58"/>
      <c r="C58" s="956" t="s">
        <v>453</v>
      </c>
      <c r="D58" s="446">
        <v>25495108</v>
      </c>
      <c r="E58" s="447">
        <v>24928055</v>
      </c>
      <c r="F58" s="448">
        <v>26754379</v>
      </c>
      <c r="G58" s="455">
        <v>7.3263798559494511E-2</v>
      </c>
      <c r="H58" s="456">
        <v>4.9392652111926727E-2</v>
      </c>
      <c r="I58" s="46"/>
      <c r="J58" s="46"/>
      <c r="K58" s="46"/>
      <c r="L58" s="46"/>
      <c r="M58" s="46"/>
      <c r="N58" s="46"/>
      <c r="O58" s="46"/>
      <c r="P58" s="46"/>
      <c r="Q58" s="46"/>
      <c r="R58" s="46"/>
      <c r="S58" s="46"/>
      <c r="T58" s="905"/>
      <c r="U58" s="905"/>
      <c r="V58" s="46"/>
      <c r="W58" s="46"/>
      <c r="X58" s="46"/>
      <c r="Y58" s="46"/>
      <c r="Z58" s="46"/>
    </row>
    <row r="59" spans="1:26" ht="13.5" customHeight="1">
      <c r="A59" s="46"/>
      <c r="B59"/>
      <c r="C59" s="966"/>
      <c r="D59" s="446"/>
      <c r="E59" s="447"/>
      <c r="F59" s="448"/>
      <c r="G59" s="439"/>
      <c r="H59" s="440"/>
      <c r="I59" s="46"/>
      <c r="J59" s="46"/>
      <c r="K59" s="46"/>
      <c r="L59" s="46"/>
      <c r="M59" s="46"/>
      <c r="N59" s="46"/>
      <c r="O59" s="46"/>
      <c r="P59" s="46"/>
      <c r="Q59" s="46"/>
      <c r="R59" s="46"/>
      <c r="S59" s="46"/>
      <c r="T59" s="905"/>
      <c r="U59" s="905"/>
      <c r="V59" s="46"/>
      <c r="W59" s="46"/>
      <c r="X59" s="46"/>
      <c r="Y59" s="46"/>
      <c r="Z59" s="46"/>
    </row>
    <row r="60" spans="1:26" ht="15.5" customHeight="1">
      <c r="A60" s="46"/>
      <c r="B60"/>
      <c r="C60" s="954" t="s">
        <v>454</v>
      </c>
      <c r="D60" s="446">
        <v>204906344</v>
      </c>
      <c r="E60" s="447">
        <v>205299409</v>
      </c>
      <c r="F60" s="448">
        <v>209630325</v>
      </c>
      <c r="G60" s="455">
        <v>2.1095608706793695E-2</v>
      </c>
      <c r="H60" s="456">
        <v>2.3054342329196016E-2</v>
      </c>
      <c r="I60" s="46"/>
      <c r="J60" s="46"/>
      <c r="K60" s="46"/>
      <c r="L60" s="46"/>
      <c r="M60" s="46"/>
      <c r="N60" s="46"/>
      <c r="O60" s="46"/>
      <c r="P60" s="46"/>
      <c r="Q60" s="46"/>
      <c r="R60" s="46"/>
      <c r="S60" s="46"/>
      <c r="T60" s="905"/>
      <c r="U60" s="905"/>
      <c r="V60" s="46"/>
      <c r="W60" s="46"/>
      <c r="X60" s="46"/>
      <c r="Y60" s="46"/>
      <c r="Z60" s="46"/>
    </row>
    <row r="61" spans="1:26" ht="13.25" customHeight="1">
      <c r="A61" s="46"/>
      <c r="B61"/>
      <c r="C61" s="966"/>
      <c r="D61" s="446"/>
      <c r="E61" s="447"/>
      <c r="F61" s="448"/>
      <c r="G61" s="439"/>
      <c r="H61" s="440"/>
      <c r="I61" s="46"/>
      <c r="J61" s="46"/>
      <c r="K61" s="46"/>
      <c r="L61" s="46"/>
      <c r="M61" s="46"/>
      <c r="N61" s="46"/>
      <c r="O61" s="46"/>
      <c r="P61" s="46"/>
      <c r="Q61" s="46"/>
      <c r="R61" s="46"/>
      <c r="S61" s="46"/>
      <c r="T61" s="905"/>
      <c r="U61" s="905"/>
      <c r="V61" s="46"/>
      <c r="W61" s="46"/>
      <c r="X61" s="46"/>
      <c r="Y61" s="46"/>
      <c r="Z61" s="46"/>
    </row>
    <row r="62" spans="1:26" s="134" customFormat="1" ht="15.5" customHeight="1">
      <c r="A62" s="153"/>
      <c r="B62" s="119"/>
      <c r="C62" s="966" t="s">
        <v>501</v>
      </c>
      <c r="D62" s="446">
        <v>144241520</v>
      </c>
      <c r="E62" s="447">
        <v>139056539</v>
      </c>
      <c r="F62" s="448">
        <v>146718825</v>
      </c>
      <c r="G62" s="455">
        <v>5.5101946698098099E-2</v>
      </c>
      <c r="H62" s="456">
        <v>1.7174701154008914E-2</v>
      </c>
      <c r="I62" s="153"/>
      <c r="J62" s="153"/>
      <c r="K62" s="153"/>
      <c r="L62" s="153"/>
      <c r="M62" s="153"/>
      <c r="N62" s="153"/>
      <c r="O62" s="153"/>
      <c r="P62" s="153"/>
      <c r="Q62" s="153"/>
      <c r="R62" s="153"/>
      <c r="S62" s="153"/>
      <c r="T62" s="1256"/>
      <c r="U62" s="1256"/>
      <c r="V62" s="153"/>
      <c r="W62" s="153"/>
      <c r="X62" s="153"/>
      <c r="Y62" s="153"/>
      <c r="Z62" s="153"/>
    </row>
    <row r="63" spans="1:26" ht="15.5" customHeight="1">
      <c r="A63" s="46"/>
      <c r="B63"/>
      <c r="C63" s="955" t="s">
        <v>456</v>
      </c>
      <c r="D63" s="443">
        <v>19593247</v>
      </c>
      <c r="E63" s="444">
        <v>20908399</v>
      </c>
      <c r="F63" s="445">
        <v>20740429</v>
      </c>
      <c r="G63" s="439">
        <v>-8.0336136688418849E-3</v>
      </c>
      <c r="H63" s="440">
        <v>5.8549866696418415E-2</v>
      </c>
      <c r="I63" s="46"/>
      <c r="J63" s="46"/>
      <c r="K63" s="46"/>
      <c r="L63" s="46"/>
      <c r="M63" s="46"/>
      <c r="N63" s="46"/>
      <c r="O63" s="46"/>
      <c r="P63" s="46"/>
      <c r="Q63" s="46"/>
      <c r="R63" s="46"/>
      <c r="S63" s="46"/>
      <c r="T63" s="905"/>
      <c r="U63" s="905"/>
      <c r="V63" s="46"/>
      <c r="W63" s="46"/>
      <c r="X63" s="46"/>
      <c r="Y63" s="46"/>
      <c r="Z63" s="46"/>
    </row>
    <row r="64" spans="1:26" ht="15.5" customHeight="1">
      <c r="A64" s="46"/>
      <c r="B64" s="43"/>
      <c r="C64" s="967" t="s">
        <v>457</v>
      </c>
      <c r="D64" s="443">
        <v>77964739</v>
      </c>
      <c r="E64" s="444">
        <v>71484467</v>
      </c>
      <c r="F64" s="445">
        <v>72873063</v>
      </c>
      <c r="G64" s="439">
        <v>1.942514308737869E-2</v>
      </c>
      <c r="H64" s="440">
        <v>-6.5307420576371067E-2</v>
      </c>
      <c r="I64" s="46"/>
      <c r="J64" s="46"/>
      <c r="K64" s="46"/>
      <c r="L64" s="46"/>
      <c r="M64" s="46"/>
      <c r="N64" s="46"/>
      <c r="O64" s="46"/>
      <c r="P64" s="46"/>
      <c r="Q64" s="46"/>
      <c r="R64" s="46"/>
      <c r="S64" s="46"/>
      <c r="T64" s="905"/>
      <c r="U64" s="905"/>
      <c r="V64" s="46"/>
      <c r="W64" s="46"/>
      <c r="X64" s="46"/>
      <c r="Y64" s="46"/>
      <c r="Z64" s="46"/>
    </row>
    <row r="65" spans="1:26" ht="15.5" customHeight="1" thickBot="1">
      <c r="A65" s="46"/>
      <c r="B65" s="457"/>
      <c r="C65" s="968" t="s">
        <v>458</v>
      </c>
      <c r="D65" s="721">
        <v>46683534</v>
      </c>
      <c r="E65" s="722">
        <v>46663673</v>
      </c>
      <c r="F65" s="723">
        <v>53105333</v>
      </c>
      <c r="G65" s="718">
        <v>0.13804442697856209</v>
      </c>
      <c r="H65" s="719">
        <v>0.13756025839860367</v>
      </c>
      <c r="I65" s="46"/>
      <c r="J65" s="46"/>
      <c r="K65" s="46"/>
      <c r="L65" s="46"/>
      <c r="M65" s="46"/>
      <c r="N65" s="46"/>
      <c r="O65" s="46"/>
      <c r="P65" s="46"/>
      <c r="Q65" s="46"/>
      <c r="R65" s="46"/>
      <c r="S65" s="46"/>
      <c r="T65" s="905"/>
      <c r="U65" s="905"/>
      <c r="V65" s="46"/>
      <c r="W65" s="46"/>
      <c r="X65" s="46"/>
      <c r="Y65" s="46"/>
      <c r="Z65" s="46"/>
    </row>
    <row r="66" spans="1:26">
      <c r="A66" s="46"/>
      <c r="B66" s="458"/>
      <c r="C66" s="454"/>
      <c r="D66" s="458"/>
      <c r="E66" s="458"/>
      <c r="F66" s="458"/>
      <c r="G66" s="458"/>
      <c r="H66" s="458"/>
      <c r="I66" s="46"/>
      <c r="J66" s="46"/>
      <c r="K66" s="46"/>
      <c r="L66" s="46"/>
      <c r="M66" s="46"/>
      <c r="N66" s="46"/>
      <c r="O66" s="46"/>
      <c r="P66" s="46"/>
      <c r="Q66" s="46"/>
      <c r="R66" s="46"/>
      <c r="S66" s="46"/>
      <c r="T66" s="905"/>
      <c r="U66" s="905"/>
      <c r="V66" s="46"/>
      <c r="W66" s="46"/>
      <c r="X66" s="46"/>
      <c r="Y66" s="46"/>
      <c r="Z66" s="46"/>
    </row>
    <row r="67" spans="1:26">
      <c r="A67" s="46"/>
      <c r="B67" s="459"/>
      <c r="C67" s="1745" t="s">
        <v>502</v>
      </c>
      <c r="D67" s="43"/>
      <c r="E67" s="43"/>
      <c r="F67" s="43"/>
      <c r="G67" s="43"/>
      <c r="H67" s="43"/>
      <c r="I67" s="46"/>
      <c r="J67" s="46"/>
      <c r="K67" s="46"/>
      <c r="L67" s="46"/>
      <c r="M67" s="46"/>
      <c r="N67" s="46"/>
      <c r="O67" s="46"/>
      <c r="P67" s="46"/>
      <c r="Q67" s="46"/>
      <c r="R67" s="46"/>
      <c r="S67" s="46"/>
      <c r="T67" s="905"/>
      <c r="U67" s="905"/>
      <c r="V67" s="46"/>
      <c r="W67" s="46"/>
      <c r="X67" s="46"/>
      <c r="Y67" s="46"/>
      <c r="Z67" s="46"/>
    </row>
    <row r="68" spans="1:26">
      <c r="A68" s="46"/>
      <c r="B68" s="459"/>
      <c r="C68" s="1745" t="s">
        <v>503</v>
      </c>
      <c r="D68" s="46"/>
      <c r="E68" s="46"/>
      <c r="F68" s="46"/>
      <c r="G68" s="46"/>
      <c r="H68" s="46"/>
      <c r="I68" s="46"/>
      <c r="J68" s="46"/>
      <c r="K68" s="46"/>
      <c r="L68" s="46"/>
      <c r="M68" s="46"/>
      <c r="N68" s="46"/>
      <c r="O68" s="46"/>
      <c r="P68" s="46"/>
      <c r="Q68" s="46"/>
      <c r="R68" s="46"/>
      <c r="S68" s="46"/>
      <c r="T68" s="905"/>
      <c r="U68" s="905"/>
      <c r="V68" s="46"/>
      <c r="W68" s="46"/>
      <c r="X68" s="46"/>
      <c r="Y68" s="46"/>
      <c r="Z68" s="46"/>
    </row>
    <row r="69" spans="1:26">
      <c r="A69" s="46"/>
      <c r="B69" s="459"/>
      <c r="C69" s="1745" t="s">
        <v>504</v>
      </c>
      <c r="D69" s="46"/>
      <c r="E69" s="46"/>
      <c r="F69" s="46"/>
      <c r="G69" s="46"/>
      <c r="H69" s="46"/>
      <c r="I69" s="46"/>
      <c r="J69" s="46"/>
      <c r="K69" s="46"/>
      <c r="L69" s="46"/>
      <c r="M69" s="46"/>
      <c r="N69" s="46"/>
      <c r="O69" s="46"/>
      <c r="P69" s="46"/>
      <c r="Q69" s="46"/>
      <c r="R69" s="46"/>
      <c r="S69" s="46"/>
      <c r="T69" s="905"/>
      <c r="U69" s="905"/>
      <c r="V69" s="46"/>
      <c r="W69" s="46"/>
      <c r="X69" s="46"/>
      <c r="Y69" s="46"/>
      <c r="Z69" s="46"/>
    </row>
    <row r="70" spans="1:26">
      <c r="A70" s="46"/>
      <c r="B70" s="46"/>
      <c r="C70" s="1644"/>
      <c r="D70" s="46"/>
      <c r="E70" s="46"/>
      <c r="F70" s="46"/>
      <c r="G70" s="46"/>
      <c r="H70" s="46"/>
      <c r="I70" s="46"/>
      <c r="J70" s="46"/>
      <c r="K70" s="46"/>
      <c r="L70" s="46"/>
      <c r="M70" s="46"/>
      <c r="N70" s="46"/>
      <c r="O70" s="46"/>
      <c r="P70" s="46"/>
      <c r="Q70" s="46"/>
      <c r="R70" s="46"/>
      <c r="S70" s="46"/>
      <c r="T70" s="905"/>
      <c r="U70" s="905"/>
      <c r="V70" s="46"/>
      <c r="W70" s="46"/>
      <c r="X70" s="46"/>
      <c r="Y70" s="46"/>
      <c r="Z70" s="46"/>
    </row>
    <row r="71" spans="1:26">
      <c r="A71" s="46"/>
      <c r="B71" s="46"/>
      <c r="C71" s="1644"/>
      <c r="D71" s="46"/>
      <c r="E71" s="46"/>
      <c r="F71" s="46"/>
      <c r="G71" s="46"/>
      <c r="H71" s="46"/>
      <c r="I71" s="46"/>
      <c r="J71" s="46"/>
      <c r="K71" s="46"/>
      <c r="L71" s="46"/>
      <c r="M71" s="46"/>
      <c r="N71" s="46"/>
      <c r="O71" s="46"/>
      <c r="P71" s="46"/>
      <c r="Q71" s="46"/>
      <c r="R71" s="46"/>
      <c r="S71" s="46"/>
      <c r="T71" s="905"/>
      <c r="U71" s="905"/>
      <c r="V71" s="46"/>
      <c r="W71" s="46"/>
      <c r="X71" s="46"/>
      <c r="Y71" s="46"/>
      <c r="Z71" s="46"/>
    </row>
    <row r="72" spans="1:26">
      <c r="C72" s="1716"/>
    </row>
  </sheetData>
  <mergeCells count="12">
    <mergeCell ref="AA6:AB6"/>
    <mergeCell ref="I45:P46"/>
    <mergeCell ref="B2:H4"/>
    <mergeCell ref="W2:Z4"/>
    <mergeCell ref="I5:K5"/>
    <mergeCell ref="D6:F6"/>
    <mergeCell ref="G6:H6"/>
    <mergeCell ref="L6:N6"/>
    <mergeCell ref="O6:P6"/>
    <mergeCell ref="X6:Z6"/>
    <mergeCell ref="Q6:R6"/>
    <mergeCell ref="K2:S4"/>
  </mergeCells>
  <hyperlinks>
    <hyperlink ref="A1" location="Index!A1" display="Back to index" xr:uid="{F4A5025E-BF0F-4657-B53D-2BFB23DC015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77"/>
  <sheetViews>
    <sheetView showGridLines="0" topLeftCell="A58" zoomScale="84" zoomScaleNormal="84" workbookViewId="0">
      <selection activeCell="B74" sqref="B74:G74"/>
    </sheetView>
  </sheetViews>
  <sheetFormatPr baseColWidth="10" defaultColWidth="11.453125" defaultRowHeight="14.5"/>
  <cols>
    <col min="2" max="2" width="43.90625" customWidth="1"/>
    <col min="3" max="5" width="6.90625" bestFit="1" customWidth="1"/>
    <col min="6" max="7" width="9.1796875" customWidth="1"/>
    <col min="8" max="9" width="8.81640625" customWidth="1"/>
    <col min="10" max="10" width="16.36328125" customWidth="1"/>
  </cols>
  <sheetData>
    <row r="1" spans="1:7">
      <c r="A1" s="109" t="s">
        <v>39</v>
      </c>
    </row>
    <row r="2" spans="1:7" ht="15" thickBot="1"/>
    <row r="3" spans="1:7">
      <c r="B3" s="2117" t="s">
        <v>798</v>
      </c>
      <c r="C3" s="2109" t="s">
        <v>43</v>
      </c>
      <c r="D3" s="2110"/>
      <c r="E3" s="2111"/>
      <c r="F3" s="2110" t="s">
        <v>62</v>
      </c>
      <c r="G3" s="2111"/>
    </row>
    <row r="4" spans="1:7" ht="15" thickBot="1">
      <c r="B4" s="2118"/>
      <c r="C4" s="1798" t="s">
        <v>821</v>
      </c>
      <c r="D4" s="1799" t="s">
        <v>726</v>
      </c>
      <c r="E4" s="1800" t="s">
        <v>822</v>
      </c>
      <c r="F4" s="1801" t="s">
        <v>819</v>
      </c>
      <c r="G4" s="1802" t="s">
        <v>820</v>
      </c>
    </row>
    <row r="5" spans="1:7">
      <c r="B5" s="1934" t="s">
        <v>123</v>
      </c>
      <c r="C5" s="1637"/>
      <c r="D5" s="1637"/>
      <c r="E5" s="1638"/>
      <c r="F5" s="1637"/>
      <c r="G5" s="1638"/>
    </row>
    <row r="6" spans="1:7" ht="27.5">
      <c r="B6" s="1938" t="s">
        <v>661</v>
      </c>
      <c r="C6" s="1183">
        <v>4.5232940483819803E-2</v>
      </c>
      <c r="D6" s="1183">
        <v>6.2E-2</v>
      </c>
      <c r="E6" s="1152">
        <v>7.3999999999999996E-2</v>
      </c>
      <c r="F6" s="1183">
        <v>3.914977784015615E-2</v>
      </c>
      <c r="G6" s="1152">
        <v>6.3308235770666133E-2</v>
      </c>
    </row>
    <row r="7" spans="1:7">
      <c r="B7" s="1934" t="s">
        <v>126</v>
      </c>
      <c r="C7" s="1928"/>
      <c r="D7" s="1928"/>
      <c r="E7" s="1929"/>
      <c r="F7" s="1928"/>
      <c r="G7" s="1929"/>
    </row>
    <row r="8" spans="1:7">
      <c r="B8" s="1935" t="s">
        <v>799</v>
      </c>
      <c r="C8" s="1184">
        <v>0.74150929344545569</v>
      </c>
      <c r="D8" s="1184">
        <v>0.78159714390028234</v>
      </c>
      <c r="E8" s="1153">
        <v>0.79120192466964712</v>
      </c>
      <c r="F8" s="1184">
        <v>0.73521478136621732</v>
      </c>
      <c r="G8" s="1153">
        <v>0.77700121892592822</v>
      </c>
    </row>
    <row r="9" spans="1:7">
      <c r="B9" s="1935" t="s">
        <v>662</v>
      </c>
      <c r="C9" s="1184">
        <v>0.84230532292285332</v>
      </c>
      <c r="D9" s="1184">
        <v>0.87931585948340252</v>
      </c>
      <c r="E9" s="1153">
        <v>0.88787373580419737</v>
      </c>
      <c r="F9" s="1184">
        <v>0.70273644873255803</v>
      </c>
      <c r="G9" s="1153">
        <v>0.87437225641344196</v>
      </c>
    </row>
    <row r="10" spans="1:7">
      <c r="B10" s="1935" t="s">
        <v>663</v>
      </c>
      <c r="C10" s="1184">
        <v>0.60180403443856489</v>
      </c>
      <c r="D10" s="1184">
        <v>0.64683266939905648</v>
      </c>
      <c r="E10" s="1153">
        <v>0.65203129280856775</v>
      </c>
      <c r="F10" s="1184">
        <v>0.58278739159688153</v>
      </c>
      <c r="G10" s="1153">
        <v>0.6423741238516758</v>
      </c>
    </row>
    <row r="11" spans="1:7">
      <c r="B11" s="1934" t="s">
        <v>42</v>
      </c>
      <c r="C11" s="1184"/>
      <c r="D11" s="1184"/>
      <c r="E11" s="1153"/>
      <c r="F11" s="1184"/>
      <c r="G11" s="1153"/>
    </row>
    <row r="12" spans="1:7">
      <c r="B12" s="1935" t="s">
        <v>664</v>
      </c>
      <c r="C12" s="1184">
        <v>0.65880646789522623</v>
      </c>
      <c r="D12" s="1184">
        <v>0.65</v>
      </c>
      <c r="E12" s="1153">
        <v>0.6789664044313849</v>
      </c>
      <c r="F12" s="1184">
        <v>0.68883816099137574</v>
      </c>
      <c r="G12" s="1153">
        <v>0.67414411692955967</v>
      </c>
    </row>
    <row r="13" spans="1:7">
      <c r="B13" s="1935" t="s">
        <v>800</v>
      </c>
      <c r="C13" s="1184">
        <v>0.10268866437482173</v>
      </c>
      <c r="D13" s="1184">
        <v>0.11971885799682432</v>
      </c>
      <c r="E13" s="1153">
        <v>0.10163847368113343</v>
      </c>
      <c r="F13" s="1184">
        <v>0.10296260414460981</v>
      </c>
      <c r="G13" s="1153">
        <v>0.10989514876964632</v>
      </c>
    </row>
    <row r="14" spans="1:7" ht="20" customHeight="1">
      <c r="B14" s="1937" t="s">
        <v>801</v>
      </c>
      <c r="C14" s="1625">
        <v>23.636382113821139</v>
      </c>
      <c r="D14" s="1625">
        <v>25.9</v>
      </c>
      <c r="E14" s="1626">
        <v>29.193744922826969</v>
      </c>
      <c r="F14" s="1625">
        <v>23.439297450424931</v>
      </c>
      <c r="G14" s="1626">
        <v>26.361852433281005</v>
      </c>
    </row>
    <row r="15" spans="1:7">
      <c r="B15" s="1934" t="s">
        <v>294</v>
      </c>
      <c r="C15" s="1184"/>
      <c r="D15" s="1184"/>
      <c r="E15" s="1153"/>
      <c r="F15" s="1184"/>
      <c r="G15" s="1153"/>
    </row>
    <row r="16" spans="1:7" ht="15" thickBot="1">
      <c r="B16" s="1936" t="s">
        <v>802</v>
      </c>
      <c r="C16" s="1930">
        <v>650.30399999999997</v>
      </c>
      <c r="D16" s="1930">
        <v>579.02589999999998</v>
      </c>
      <c r="E16" s="1931">
        <v>580.51160000000004</v>
      </c>
      <c r="F16" s="1932">
        <v>1761.7896999999998</v>
      </c>
      <c r="G16" s="1933">
        <v>1881.8453999999999</v>
      </c>
    </row>
    <row r="17" spans="2:10">
      <c r="B17" s="1803"/>
      <c r="C17" s="1625"/>
      <c r="D17" s="1625"/>
      <c r="E17" s="1625"/>
      <c r="F17" s="1625"/>
      <c r="G17" s="1625"/>
    </row>
    <row r="18" spans="2:10" ht="21">
      <c r="B18" s="1804" t="s">
        <v>884</v>
      </c>
      <c r="C18" s="77"/>
      <c r="D18" s="77"/>
      <c r="E18" s="77"/>
      <c r="F18" s="77"/>
      <c r="G18" s="77"/>
    </row>
    <row r="19" spans="2:10" ht="21">
      <c r="B19" s="1804" t="s">
        <v>803</v>
      </c>
      <c r="C19" s="77"/>
      <c r="D19" s="77"/>
      <c r="E19" s="77"/>
      <c r="F19" s="77"/>
      <c r="G19" s="77"/>
    </row>
    <row r="20" spans="2:10" ht="21">
      <c r="B20" s="1804" t="s">
        <v>665</v>
      </c>
      <c r="C20" s="77"/>
      <c r="D20" s="77"/>
      <c r="E20" s="77"/>
      <c r="F20" s="77"/>
      <c r="G20" s="77"/>
    </row>
    <row r="21" spans="2:10" ht="17.149999999999999" customHeight="1">
      <c r="B21" s="1804" t="s">
        <v>666</v>
      </c>
      <c r="C21" s="77"/>
      <c r="D21" s="77"/>
      <c r="E21" s="77"/>
      <c r="F21" s="77"/>
      <c r="G21" s="77"/>
    </row>
    <row r="22" spans="2:10" ht="17.149999999999999" customHeight="1">
      <c r="B22" s="1804" t="s">
        <v>667</v>
      </c>
      <c r="C22" s="77"/>
      <c r="D22" s="77"/>
      <c r="E22" s="77"/>
      <c r="F22" s="77"/>
      <c r="G22" s="77"/>
    </row>
    <row r="23" spans="2:10" ht="17.149999999999999" customHeight="1">
      <c r="B23" s="1804" t="s">
        <v>896</v>
      </c>
      <c r="C23" s="77"/>
      <c r="D23" s="77"/>
      <c r="E23" s="77"/>
      <c r="F23" s="77"/>
      <c r="G23" s="77"/>
    </row>
    <row r="24" spans="2:10" ht="17.149999999999999" customHeight="1">
      <c r="B24" s="1804" t="s">
        <v>897</v>
      </c>
      <c r="C24" s="77"/>
      <c r="D24" s="77"/>
      <c r="E24" s="77"/>
      <c r="F24" s="77"/>
      <c r="G24" s="77"/>
    </row>
    <row r="25" spans="2:10" ht="17.149999999999999" customHeight="1">
      <c r="B25" s="1804" t="s">
        <v>898</v>
      </c>
      <c r="C25" s="77"/>
      <c r="D25" s="77"/>
      <c r="E25" s="77"/>
      <c r="F25" s="77"/>
      <c r="G25" s="77"/>
    </row>
    <row r="26" spans="2:10" ht="17.149999999999999" customHeight="1">
      <c r="B26" s="1804" t="s">
        <v>899</v>
      </c>
      <c r="C26" s="472"/>
      <c r="D26" s="472"/>
      <c r="E26" s="472"/>
      <c r="F26" s="472"/>
      <c r="G26" s="471"/>
    </row>
    <row r="27" spans="2:10">
      <c r="B27" s="1134"/>
    </row>
    <row r="28" spans="2:10">
      <c r="B28" s="1134"/>
    </row>
    <row r="29" spans="2:10" ht="15" thickBot="1">
      <c r="B29" s="573" t="s">
        <v>674</v>
      </c>
      <c r="C29" s="46"/>
      <c r="D29" s="46"/>
      <c r="E29" s="46"/>
      <c r="F29" s="46"/>
      <c r="G29" s="46"/>
      <c r="H29" s="46"/>
      <c r="I29" s="46"/>
      <c r="J29" s="46"/>
    </row>
    <row r="30" spans="2:10" ht="15" customHeight="1">
      <c r="B30" s="2112" t="s">
        <v>780</v>
      </c>
      <c r="C30" s="2114" t="s">
        <v>43</v>
      </c>
      <c r="D30" s="2115"/>
      <c r="E30" s="2116"/>
      <c r="F30" s="2114" t="s">
        <v>44</v>
      </c>
      <c r="G30" s="2116"/>
      <c r="H30" s="2097" t="s">
        <v>62</v>
      </c>
      <c r="I30" s="2098"/>
      <c r="J30" s="1515" t="s">
        <v>44</v>
      </c>
    </row>
    <row r="31" spans="2:10" ht="15" thickBot="1">
      <c r="B31" s="2113"/>
      <c r="C31" s="1798" t="s">
        <v>821</v>
      </c>
      <c r="D31" s="1799" t="s">
        <v>726</v>
      </c>
      <c r="E31" s="1800" t="s">
        <v>822</v>
      </c>
      <c r="F31" s="880" t="s">
        <v>46</v>
      </c>
      <c r="G31" s="598" t="s">
        <v>47</v>
      </c>
      <c r="H31" s="1801" t="s">
        <v>819</v>
      </c>
      <c r="I31" s="1802" t="s">
        <v>820</v>
      </c>
      <c r="J31" s="1317" t="str">
        <f>_xlfn.CONCAT(I31," / ",H31)</f>
        <v>Set 25 / Set 24</v>
      </c>
    </row>
    <row r="32" spans="2:10">
      <c r="B32" s="1806" t="s">
        <v>48</v>
      </c>
      <c r="C32" s="1623"/>
      <c r="D32" s="1623"/>
      <c r="E32" s="1624"/>
      <c r="F32" s="1623"/>
      <c r="G32" s="1624"/>
      <c r="H32" s="46"/>
      <c r="I32" s="46"/>
      <c r="J32" s="562"/>
    </row>
    <row r="33" spans="2:10">
      <c r="B33" s="1805" t="s">
        <v>49</v>
      </c>
      <c r="C33" s="1625">
        <v>16.613156</v>
      </c>
      <c r="D33" s="1625">
        <v>18.615642000000001</v>
      </c>
      <c r="E33" s="1626">
        <v>18.728995999999999</v>
      </c>
      <c r="F33" s="1183">
        <v>6.0891802710858478E-3</v>
      </c>
      <c r="G33" s="1152">
        <v>0.12735930487861546</v>
      </c>
      <c r="H33" s="1625">
        <v>16.613156</v>
      </c>
      <c r="I33" s="1626">
        <v>18.728995999999999</v>
      </c>
      <c r="J33" s="1628">
        <v>0.12735930487861546</v>
      </c>
    </row>
    <row r="34" spans="2:10">
      <c r="B34" s="1805" t="s">
        <v>806</v>
      </c>
      <c r="C34" s="1625">
        <v>13.031743000000001</v>
      </c>
      <c r="D34" s="1625">
        <v>14.946175999999999</v>
      </c>
      <c r="E34" s="1626">
        <v>15.477717</v>
      </c>
      <c r="F34" s="1183">
        <v>3.5563678629236151E-2</v>
      </c>
      <c r="G34" s="1152">
        <v>0.18769354183857057</v>
      </c>
      <c r="H34" s="1625">
        <v>13.031743000000001</v>
      </c>
      <c r="I34" s="1626">
        <v>15.477717</v>
      </c>
      <c r="J34" s="1628">
        <v>0.18769354183857057</v>
      </c>
    </row>
    <row r="35" spans="2:10" ht="15" thickBot="1">
      <c r="B35" s="1807" t="s">
        <v>805</v>
      </c>
      <c r="C35" s="1625">
        <v>10.366845</v>
      </c>
      <c r="D35" s="1625">
        <v>12.56156</v>
      </c>
      <c r="E35" s="1626">
        <v>13.201356000000001</v>
      </c>
      <c r="F35" s="1627">
        <v>5.0932845920411252E-2</v>
      </c>
      <c r="G35" s="1628">
        <v>0.27342079485127835</v>
      </c>
      <c r="H35" s="1625">
        <v>10.366845</v>
      </c>
      <c r="I35" s="1626">
        <v>13.201356000000001</v>
      </c>
      <c r="J35" s="1628">
        <v>0.27342079485127835</v>
      </c>
    </row>
    <row r="36" spans="2:10">
      <c r="B36" s="1806" t="s">
        <v>669</v>
      </c>
      <c r="C36" s="1635"/>
      <c r="D36" s="1635"/>
      <c r="E36" s="1636"/>
      <c r="F36" s="1629"/>
      <c r="G36" s="1630"/>
      <c r="H36" s="1623"/>
      <c r="I36" s="1624"/>
      <c r="J36" s="1630"/>
    </row>
    <row r="37" spans="2:10">
      <c r="B37" s="1805" t="s">
        <v>50</v>
      </c>
      <c r="C37" s="1631">
        <v>1664.162521</v>
      </c>
      <c r="D37" s="1631">
        <v>2384.912347</v>
      </c>
      <c r="E37" s="1632">
        <v>2640.1272680000002</v>
      </c>
      <c r="F37" s="1627">
        <v>0.10701228551273045</v>
      </c>
      <c r="G37" s="1628">
        <v>0.58645999695603068</v>
      </c>
      <c r="H37" s="1631">
        <v>4192.4633640000002</v>
      </c>
      <c r="I37" s="1632">
        <v>7050.4110129999999</v>
      </c>
      <c r="J37" s="1628">
        <v>0.6816869703718178</v>
      </c>
    </row>
    <row r="38" spans="2:10">
      <c r="B38" s="1805" t="s">
        <v>807</v>
      </c>
      <c r="C38" s="1625">
        <v>44.115644475309296</v>
      </c>
      <c r="D38" s="1625">
        <v>54.473966451351835</v>
      </c>
      <c r="E38" s="1626">
        <v>58.486045261067893</v>
      </c>
      <c r="F38" s="1627">
        <v>7.3651306689757279E-2</v>
      </c>
      <c r="G38" s="1628">
        <v>0.3257438706081115</v>
      </c>
      <c r="H38" s="1625">
        <v>44.115644475309296</v>
      </c>
      <c r="I38" s="1626">
        <v>58.486045261067893</v>
      </c>
      <c r="J38" s="1628">
        <v>0.3257438706081115</v>
      </c>
    </row>
    <row r="39" spans="2:10" ht="15" thickBot="1">
      <c r="B39" s="1807" t="s">
        <v>808</v>
      </c>
      <c r="C39" s="1625">
        <v>2.4</v>
      </c>
      <c r="D39" s="1625">
        <v>2.66</v>
      </c>
      <c r="E39" s="1626">
        <v>2.7</v>
      </c>
      <c r="F39" s="1627">
        <v>1.5037593984962516E-2</v>
      </c>
      <c r="G39" s="1628">
        <v>0.12500000000000022</v>
      </c>
      <c r="H39" s="1625">
        <v>2.4</v>
      </c>
      <c r="I39" s="1626">
        <v>2.7</v>
      </c>
      <c r="J39" s="1628">
        <v>0.12500000000000022</v>
      </c>
    </row>
    <row r="40" spans="2:10">
      <c r="B40" s="1808" t="s">
        <v>51</v>
      </c>
      <c r="C40" s="1635"/>
      <c r="D40" s="1635"/>
      <c r="E40" s="1636"/>
      <c r="F40" s="1629"/>
      <c r="G40" s="1630"/>
      <c r="H40" s="1939"/>
      <c r="I40" s="1940"/>
      <c r="J40" s="1630"/>
    </row>
    <row r="41" spans="2:10" ht="15" thickBot="1">
      <c r="B41" s="1807" t="s">
        <v>809</v>
      </c>
      <c r="C41" s="1631">
        <v>73.5</v>
      </c>
      <c r="D41" s="1631">
        <v>77</v>
      </c>
      <c r="E41" s="1632">
        <v>76</v>
      </c>
      <c r="F41" s="2023" t="s">
        <v>864</v>
      </c>
      <c r="G41" s="1628" t="s">
        <v>863</v>
      </c>
      <c r="H41" s="1631">
        <v>73.5</v>
      </c>
      <c r="I41" s="1632">
        <v>76</v>
      </c>
      <c r="J41" s="1628" t="s">
        <v>863</v>
      </c>
    </row>
    <row r="42" spans="2:10">
      <c r="B42" s="1808" t="s">
        <v>671</v>
      </c>
      <c r="C42" s="1635"/>
      <c r="D42" s="1635"/>
      <c r="E42" s="1636"/>
      <c r="F42" s="1629"/>
      <c r="G42" s="1630"/>
      <c r="H42" s="1939"/>
      <c r="I42" s="1940"/>
      <c r="J42" s="1630"/>
    </row>
    <row r="43" spans="2:10" ht="15">
      <c r="B43" s="1806" t="s">
        <v>810</v>
      </c>
      <c r="C43" s="1625"/>
      <c r="D43" s="1625"/>
      <c r="E43" s="1626"/>
      <c r="F43" s="1627"/>
      <c r="G43" s="1628"/>
      <c r="H43" s="1631"/>
      <c r="I43" s="1632"/>
      <c r="J43" s="1628"/>
    </row>
    <row r="44" spans="2:10">
      <c r="B44" s="1805" t="s">
        <v>672</v>
      </c>
      <c r="C44" s="1625">
        <v>4.6213609667440938</v>
      </c>
      <c r="D44" s="1625">
        <v>6.4532490221355623</v>
      </c>
      <c r="E44" s="1626">
        <v>7.4118319847281793</v>
      </c>
      <c r="F44" s="1627">
        <v>0.14854268900898471</v>
      </c>
      <c r="G44" s="1628">
        <v>0.60382018155791606</v>
      </c>
      <c r="H44" s="1631">
        <v>4.6213609667440938</v>
      </c>
      <c r="I44" s="1632">
        <v>7.4118319847281793</v>
      </c>
      <c r="J44" s="1628">
        <v>0.60382018155791606</v>
      </c>
    </row>
    <row r="45" spans="2:10">
      <c r="B45" s="1805" t="s">
        <v>670</v>
      </c>
      <c r="C45" s="1625">
        <v>-4.1829417463798064</v>
      </c>
      <c r="D45" s="1625">
        <v>-4.3707552556014351</v>
      </c>
      <c r="E45" s="1626">
        <v>-5.0435838201350363</v>
      </c>
      <c r="F45" s="1627">
        <v>0.15393874174750999</v>
      </c>
      <c r="G45" s="1628">
        <v>0.20575043257537273</v>
      </c>
      <c r="H45" s="1631">
        <v>-4.1829417463798064</v>
      </c>
      <c r="I45" s="1626">
        <v>-5.0435838201350363</v>
      </c>
      <c r="J45" s="1628">
        <v>0.20575043257537273</v>
      </c>
    </row>
    <row r="46" spans="2:10" ht="15">
      <c r="B46" s="1806" t="s">
        <v>811</v>
      </c>
      <c r="C46" s="1625"/>
      <c r="D46" s="1625"/>
      <c r="E46" s="1626"/>
      <c r="F46" s="1627"/>
      <c r="G46" s="1941"/>
      <c r="H46" s="1631"/>
      <c r="I46" s="1632"/>
      <c r="J46" s="1628"/>
    </row>
    <row r="47" spans="2:10">
      <c r="B47" s="1805" t="s">
        <v>672</v>
      </c>
      <c r="C47" s="1625">
        <v>4.7011804968324915</v>
      </c>
      <c r="D47" s="1625">
        <v>6.4271515745378593</v>
      </c>
      <c r="E47" s="1626">
        <v>7.4299760717127361</v>
      </c>
      <c r="F47" s="1627">
        <v>0.15602938339710537</v>
      </c>
      <c r="G47" s="1628">
        <v>0.5804490120553385</v>
      </c>
      <c r="H47" s="1631">
        <v>3.9412439746246419</v>
      </c>
      <c r="I47" s="1626">
        <v>6.4748164187680119</v>
      </c>
      <c r="J47" s="1628">
        <v>0.64283572913921505</v>
      </c>
    </row>
    <row r="48" spans="2:10" ht="15" thickBot="1">
      <c r="B48" s="1805" t="s">
        <v>670</v>
      </c>
      <c r="C48" s="1625">
        <v>-4.1735951966723661</v>
      </c>
      <c r="D48" s="1625">
        <v>-4.4958316669709442</v>
      </c>
      <c r="E48" s="1626">
        <v>-4.788972158968801</v>
      </c>
      <c r="F48" s="1627">
        <v>6.5202728596678083E-2</v>
      </c>
      <c r="G48" s="1628">
        <v>0.14744529196005374</v>
      </c>
      <c r="H48" s="1631">
        <v>-3.9809040048624613</v>
      </c>
      <c r="I48" s="1626">
        <v>-4.521257033514833</v>
      </c>
      <c r="J48" s="1628">
        <v>0.13573626191246002</v>
      </c>
    </row>
    <row r="49" spans="2:10">
      <c r="B49" s="1808" t="s">
        <v>52</v>
      </c>
      <c r="C49" s="1635"/>
      <c r="D49" s="1635"/>
      <c r="E49" s="1636"/>
      <c r="F49" s="1629"/>
      <c r="G49" s="1942"/>
      <c r="H49" s="1939"/>
      <c r="I49" s="1940"/>
      <c r="J49" s="1630"/>
    </row>
    <row r="50" spans="2:10">
      <c r="B50" s="1805" t="s">
        <v>812</v>
      </c>
      <c r="C50" s="1625">
        <v>76.90148049253979</v>
      </c>
      <c r="D50" s="1625">
        <v>103.3680752851199</v>
      </c>
      <c r="E50" s="1626">
        <v>113.89719438509921</v>
      </c>
      <c r="F50" s="1627">
        <v>0.10186045421603196</v>
      </c>
      <c r="G50" s="1628">
        <v>0.48107934535991648</v>
      </c>
      <c r="H50" s="1625">
        <v>189.51652302226498</v>
      </c>
      <c r="I50" s="1626">
        <v>308.83018163726723</v>
      </c>
      <c r="J50" s="1628">
        <v>0.62956863450362532</v>
      </c>
    </row>
    <row r="51" spans="2:10">
      <c r="B51" s="1805" t="s">
        <v>804</v>
      </c>
      <c r="C51" s="1625"/>
      <c r="D51" s="1625"/>
      <c r="E51" s="1626"/>
      <c r="F51" s="1627"/>
      <c r="G51" s="1941"/>
      <c r="H51" s="1631"/>
      <c r="I51" s="1632"/>
      <c r="J51" s="1628"/>
    </row>
    <row r="52" spans="2:10">
      <c r="B52" s="1806" t="s">
        <v>53</v>
      </c>
      <c r="C52" s="1625">
        <v>6.2994389037297989</v>
      </c>
      <c r="D52" s="1625">
        <v>10.147615082921128</v>
      </c>
      <c r="E52" s="1626">
        <v>12.037422980439041</v>
      </c>
      <c r="F52" s="1627">
        <v>0.1862317285465962</v>
      </c>
      <c r="G52" s="1628">
        <v>0.91087224821116552</v>
      </c>
      <c r="H52" s="1625">
        <v>14.9515148312866</v>
      </c>
      <c r="I52" s="1626">
        <v>30.886186860695457</v>
      </c>
      <c r="J52" s="1628">
        <v>1.0657563604234244</v>
      </c>
    </row>
    <row r="53" spans="2:10">
      <c r="B53" s="1805" t="s">
        <v>54</v>
      </c>
      <c r="C53" s="1633">
        <v>34.589571999999997</v>
      </c>
      <c r="D53" s="1633">
        <v>50.142870000000002</v>
      </c>
      <c r="E53" s="1634">
        <v>56.153523999999997</v>
      </c>
      <c r="F53" s="1627">
        <v>0.11987056185655098</v>
      </c>
      <c r="G53" s="1628">
        <v>0.62342349885104098</v>
      </c>
      <c r="H53" s="1943">
        <v>86.622462999999996</v>
      </c>
      <c r="I53" s="1944">
        <v>151.305307</v>
      </c>
      <c r="J53" s="1628">
        <v>0.74672136718162818</v>
      </c>
    </row>
    <row r="54" spans="2:10">
      <c r="B54" s="1806" t="s">
        <v>55</v>
      </c>
      <c r="C54" s="1633"/>
      <c r="D54" s="1633"/>
      <c r="E54" s="1634"/>
      <c r="F54" s="1627"/>
      <c r="G54" s="1628"/>
      <c r="H54" s="1943"/>
      <c r="I54" s="1944"/>
      <c r="J54" s="1628"/>
    </row>
    <row r="55" spans="2:10">
      <c r="B55" s="1805" t="s">
        <v>56</v>
      </c>
      <c r="C55" s="1943">
        <v>1295.521</v>
      </c>
      <c r="D55" s="1943">
        <v>3855.1480000000001</v>
      </c>
      <c r="E55" s="1944">
        <v>4195.5219999999999</v>
      </c>
      <c r="F55" s="1627">
        <v>8.8290773791304344E-2</v>
      </c>
      <c r="G55" s="1628">
        <v>2.2384824329362472</v>
      </c>
      <c r="H55" s="1943">
        <v>2559.857</v>
      </c>
      <c r="I55" s="1944">
        <v>11151.11</v>
      </c>
      <c r="J55" s="1628">
        <v>3.3561456753248331</v>
      </c>
    </row>
    <row r="56" spans="2:10">
      <c r="B56" s="1806" t="s">
        <v>673</v>
      </c>
      <c r="C56" s="1625"/>
      <c r="D56" s="1625"/>
      <c r="E56" s="1626"/>
      <c r="F56" s="1627"/>
      <c r="G56" s="1628"/>
      <c r="H56" s="1631"/>
      <c r="I56" s="1632"/>
      <c r="J56" s="1628"/>
    </row>
    <row r="57" spans="2:10" ht="15" thickBot="1">
      <c r="B57" s="1807" t="s">
        <v>813</v>
      </c>
      <c r="C57" s="1945">
        <v>111.75912224975339</v>
      </c>
      <c r="D57" s="1945">
        <v>129.10556861265826</v>
      </c>
      <c r="E57" s="1946">
        <v>168.55157332380074</v>
      </c>
      <c r="F57" s="1639">
        <v>0.30553294590637026</v>
      </c>
      <c r="G57" s="1640">
        <v>0.50816837078525534</v>
      </c>
      <c r="H57" s="1945">
        <v>245.83844930485941</v>
      </c>
      <c r="I57" s="1946">
        <v>422.22127937800644</v>
      </c>
      <c r="J57" s="1640">
        <v>0.71747454709339697</v>
      </c>
    </row>
    <row r="58" spans="2:10" s="1186" customFormat="1" ht="11" customHeight="1">
      <c r="B58" s="1722" t="s">
        <v>60</v>
      </c>
      <c r="C58" s="1724"/>
      <c r="D58" s="1724"/>
      <c r="E58" s="1724"/>
      <c r="F58" s="1725"/>
      <c r="G58" s="1725"/>
    </row>
    <row r="59" spans="2:10" s="1186" customFormat="1" ht="11" customHeight="1">
      <c r="B59" s="2101" t="s">
        <v>675</v>
      </c>
      <c r="C59" s="2101"/>
      <c r="D59" s="2101"/>
      <c r="E59" s="2101"/>
      <c r="F59" s="2101"/>
      <c r="G59" s="2101"/>
    </row>
    <row r="60" spans="2:10" s="1186" customFormat="1" ht="11" customHeight="1">
      <c r="B60" s="1722" t="s">
        <v>676</v>
      </c>
      <c r="C60" s="1710"/>
      <c r="D60" s="1710"/>
      <c r="E60" s="1710"/>
      <c r="F60" s="1644"/>
      <c r="G60" s="1644"/>
    </row>
    <row r="61" spans="2:10" s="1186" customFormat="1" ht="13.75" customHeight="1">
      <c r="B61" s="2101" t="s">
        <v>677</v>
      </c>
      <c r="C61" s="2101"/>
      <c r="D61" s="2101"/>
      <c r="E61" s="2101"/>
      <c r="F61" s="2101"/>
      <c r="G61" s="2101"/>
    </row>
    <row r="62" spans="2:10" s="1186" customFormat="1" ht="18.649999999999999" customHeight="1">
      <c r="B62" s="2102" t="s">
        <v>816</v>
      </c>
      <c r="C62" s="2102"/>
      <c r="D62" s="2102"/>
      <c r="E62" s="2102"/>
      <c r="F62" s="2102"/>
      <c r="G62" s="2102"/>
    </row>
    <row r="63" spans="2:10" s="1186" customFormat="1" ht="10.5">
      <c r="B63" s="1722" t="s">
        <v>817</v>
      </c>
      <c r="C63" s="1723"/>
      <c r="D63" s="1723"/>
      <c r="E63" s="1723"/>
      <c r="F63" s="1644"/>
      <c r="G63" s="1644"/>
    </row>
    <row r="64" spans="2:10" s="1186" customFormat="1" ht="10.5">
      <c r="B64" s="1722" t="s">
        <v>818</v>
      </c>
      <c r="C64" s="1723"/>
      <c r="D64" s="1723"/>
      <c r="E64" s="1723"/>
      <c r="F64" s="1644"/>
      <c r="G64" s="1644"/>
    </row>
    <row r="65" spans="2:10" s="1186" customFormat="1" ht="10.5">
      <c r="B65" s="1726" t="s">
        <v>693</v>
      </c>
      <c r="C65" s="1723"/>
      <c r="D65" s="1723"/>
      <c r="E65" s="1723"/>
      <c r="F65" s="1644"/>
      <c r="G65" s="1644"/>
    </row>
    <row r="66" spans="2:10" ht="15.65" customHeight="1">
      <c r="B66" s="1644"/>
      <c r="C66" s="1644"/>
      <c r="D66" s="1644"/>
      <c r="E66" s="1644"/>
      <c r="F66" s="1644"/>
      <c r="G66" s="1644"/>
    </row>
    <row r="67" spans="2:10" ht="14.5" customHeight="1" thickBot="1">
      <c r="B67" s="573" t="s">
        <v>642</v>
      </c>
      <c r="C67" s="46"/>
      <c r="D67" s="46"/>
      <c r="E67" s="46"/>
      <c r="F67" s="46"/>
      <c r="G67" s="46"/>
      <c r="H67" s="46"/>
      <c r="I67" s="46"/>
      <c r="J67" s="46"/>
    </row>
    <row r="68" spans="2:10" ht="14.5" customHeight="1">
      <c r="B68" s="2104" t="s">
        <v>865</v>
      </c>
      <c r="C68" s="2106" t="s">
        <v>43</v>
      </c>
      <c r="D68" s="2107"/>
      <c r="E68" s="2107"/>
      <c r="F68" s="2106" t="s">
        <v>679</v>
      </c>
      <c r="G68" s="2108"/>
      <c r="H68" s="2099" t="s">
        <v>45</v>
      </c>
      <c r="I68" s="2100"/>
      <c r="J68" s="2024" t="s">
        <v>44</v>
      </c>
    </row>
    <row r="69" spans="2:10" ht="15" thickBot="1">
      <c r="B69" s="2105"/>
      <c r="C69" s="2025" t="s">
        <v>821</v>
      </c>
      <c r="D69" s="2026" t="s">
        <v>726</v>
      </c>
      <c r="E69" s="2027" t="s">
        <v>822</v>
      </c>
      <c r="F69" s="2028" t="s">
        <v>46</v>
      </c>
      <c r="G69" s="2029" t="s">
        <v>47</v>
      </c>
      <c r="H69" s="2030" t="s">
        <v>819</v>
      </c>
      <c r="I69" s="2031" t="s">
        <v>820</v>
      </c>
      <c r="J69" s="2032" t="str">
        <f>_xlfn.CONCAT(I69," / ",H69)</f>
        <v>Set 25 / Set 24</v>
      </c>
    </row>
    <row r="70" spans="2:10">
      <c r="B70" s="1805" t="s">
        <v>814</v>
      </c>
      <c r="C70" s="1809">
        <v>70.150065593272984</v>
      </c>
      <c r="D70" s="1810">
        <v>123.92478623221119</v>
      </c>
      <c r="E70" s="1811">
        <v>146.3871994229265</v>
      </c>
      <c r="F70" s="1812">
        <v>0.18125843807085595</v>
      </c>
      <c r="G70" s="1813">
        <v>1.0867720961470382</v>
      </c>
      <c r="H70" s="1814">
        <v>106.88582454499414</v>
      </c>
      <c r="I70" s="1815">
        <v>363.31611721451122</v>
      </c>
      <c r="J70" s="1816">
        <v>2.3991047808362227</v>
      </c>
    </row>
    <row r="71" spans="2:10" ht="15" thickBot="1">
      <c r="B71" s="1805" t="s">
        <v>815</v>
      </c>
      <c r="C71" s="1817">
        <v>108.24225997361339</v>
      </c>
      <c r="D71" s="1818">
        <v>158.97211940902957</v>
      </c>
      <c r="E71" s="1819">
        <v>195.18305201606617</v>
      </c>
      <c r="F71" s="1812">
        <v>0.22778165593846778</v>
      </c>
      <c r="G71" s="1813">
        <v>0.80320562471299706</v>
      </c>
      <c r="H71" s="1814">
        <v>139.68112758786083</v>
      </c>
      <c r="I71" s="1815">
        <v>495.75013650820813</v>
      </c>
      <c r="J71" s="1816">
        <v>2.5491561749913303</v>
      </c>
    </row>
    <row r="72" spans="2:10" ht="15" thickBot="1">
      <c r="B72" s="1820" t="s">
        <v>58</v>
      </c>
      <c r="C72" s="1821">
        <v>178.39232556688637</v>
      </c>
      <c r="D72" s="1822">
        <v>282.89690564124078</v>
      </c>
      <c r="E72" s="1823">
        <v>341.57025143899267</v>
      </c>
      <c r="F72" s="1824">
        <v>0.20740186487638446</v>
      </c>
      <c r="G72" s="1825">
        <v>0.91471382164881532</v>
      </c>
      <c r="H72" s="1826">
        <v>246.56695213285496</v>
      </c>
      <c r="I72" s="1827">
        <v>859.06625372271935</v>
      </c>
      <c r="J72" s="1828">
        <v>2.4841094732753888</v>
      </c>
    </row>
    <row r="73" spans="2:10" ht="15" thickBot="1">
      <c r="B73" s="1829" t="s">
        <v>678</v>
      </c>
      <c r="C73" s="1830">
        <v>-158.37242446037024</v>
      </c>
      <c r="D73" s="1831">
        <v>-197.06006444229493</v>
      </c>
      <c r="E73" s="1831">
        <v>-220.13527868900459</v>
      </c>
      <c r="F73" s="1832">
        <v>0.11709736476548649</v>
      </c>
      <c r="G73" s="1833">
        <v>0.38998490071160941</v>
      </c>
      <c r="H73" s="1834">
        <v>-426.7269769592512</v>
      </c>
      <c r="I73" s="1835">
        <v>-596.92018484670496</v>
      </c>
      <c r="J73" s="1836">
        <v>0.39883395491001683</v>
      </c>
    </row>
    <row r="74" spans="2:10" s="1641" customFormat="1" ht="37.75" customHeight="1">
      <c r="B74" s="2103" t="s">
        <v>885</v>
      </c>
      <c r="C74" s="2103"/>
      <c r="D74" s="2103"/>
      <c r="E74" s="2103"/>
      <c r="F74" s="2103"/>
      <c r="G74" s="2103"/>
    </row>
    <row r="75" spans="2:10" s="1641" customFormat="1" ht="23.4" customHeight="1">
      <c r="B75" s="1722" t="s">
        <v>680</v>
      </c>
      <c r="C75" s="1710"/>
      <c r="D75" s="1710"/>
      <c r="E75" s="1710"/>
      <c r="F75" s="1644"/>
      <c r="G75" s="1644"/>
    </row>
    <row r="76" spans="2:10" s="1641" customFormat="1" ht="10.5">
      <c r="B76" s="2101" t="s">
        <v>721</v>
      </c>
      <c r="C76" s="2101"/>
      <c r="D76" s="2101"/>
      <c r="E76" s="2101"/>
      <c r="F76" s="2101"/>
      <c r="G76" s="2101"/>
    </row>
    <row r="77" spans="2:10">
      <c r="B77" s="1644"/>
      <c r="C77" s="1644"/>
      <c r="D77" s="1644"/>
      <c r="E77" s="1644"/>
      <c r="F77" s="1644"/>
      <c r="G77" s="1644"/>
    </row>
  </sheetData>
  <mergeCells count="16">
    <mergeCell ref="C3:E3"/>
    <mergeCell ref="F3:G3"/>
    <mergeCell ref="B59:G59"/>
    <mergeCell ref="B61:G61"/>
    <mergeCell ref="B30:B31"/>
    <mergeCell ref="C30:E30"/>
    <mergeCell ref="F30:G30"/>
    <mergeCell ref="B3:B4"/>
    <mergeCell ref="H30:I30"/>
    <mergeCell ref="H68:I68"/>
    <mergeCell ref="B76:G76"/>
    <mergeCell ref="B62:G62"/>
    <mergeCell ref="B74:G74"/>
    <mergeCell ref="B68:B69"/>
    <mergeCell ref="C68:E68"/>
    <mergeCell ref="F68:G68"/>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H72"/>
  <sheetViews>
    <sheetView showGridLines="0" zoomScale="85" zoomScaleNormal="85" workbookViewId="0">
      <selection activeCell="A13" sqref="A13"/>
    </sheetView>
  </sheetViews>
  <sheetFormatPr baseColWidth="10" defaultColWidth="11.453125" defaultRowHeight="14"/>
  <cols>
    <col min="1" max="1" width="11.453125" style="40"/>
    <col min="2" max="2" width="1.81640625" style="40" customWidth="1"/>
    <col min="3" max="3" width="42.453125" style="40" customWidth="1"/>
    <col min="4" max="4" width="29.453125" style="40" customWidth="1"/>
    <col min="5" max="7" width="14.1796875" style="40" customWidth="1"/>
    <col min="8" max="9" width="9.54296875" style="40" bestFit="1" customWidth="1"/>
    <col min="10" max="11" width="11.453125" style="40"/>
    <col min="12" max="12" width="71" style="40" customWidth="1"/>
    <col min="13" max="15" width="12.1796875" style="40" customWidth="1"/>
    <col min="16" max="17" width="8.1796875" style="40" customWidth="1"/>
    <col min="18" max="18" width="12.54296875" style="40" customWidth="1"/>
    <col min="19" max="19" width="13.6328125" style="40" customWidth="1"/>
    <col min="20" max="20" width="13.81640625" style="40" customWidth="1"/>
    <col min="21" max="21" width="13.81640625" style="97" customWidth="1"/>
    <col min="22" max="22" width="11.453125" style="40"/>
    <col min="23" max="23" width="3.453125" style="40" customWidth="1"/>
    <col min="24" max="24" width="61.1796875" style="40" customWidth="1"/>
    <col min="25" max="27" width="9.54296875" style="40" customWidth="1"/>
    <col min="28" max="29" width="9.453125" style="40" customWidth="1"/>
    <col min="30" max="16384" width="11.453125" style="40"/>
  </cols>
  <sheetData>
    <row r="1" spans="1:31" ht="14.5">
      <c r="A1" s="132" t="s">
        <v>39</v>
      </c>
      <c r="B1" s="46"/>
      <c r="C1" s="46"/>
      <c r="D1" s="46"/>
      <c r="E1" s="46"/>
      <c r="F1" s="46"/>
      <c r="G1" s="46"/>
      <c r="H1" s="46"/>
      <c r="I1" s="46"/>
      <c r="J1" s="46"/>
    </row>
    <row r="2" spans="1:31">
      <c r="B2" s="219"/>
      <c r="C2" s="219"/>
      <c r="D2" s="219"/>
      <c r="E2" s="219"/>
      <c r="F2" s="219"/>
      <c r="G2" s="219"/>
      <c r="H2" s="219"/>
      <c r="I2" s="219"/>
      <c r="J2" s="46"/>
      <c r="K2" s="58"/>
      <c r="L2" s="46"/>
      <c r="M2" s="196"/>
      <c r="N2" s="196"/>
      <c r="O2" s="196"/>
      <c r="P2" s="196"/>
      <c r="Q2" s="196"/>
      <c r="R2" s="196"/>
      <c r="S2" s="196"/>
      <c r="T2" s="196"/>
      <c r="U2" s="108"/>
      <c r="V2" s="46"/>
      <c r="W2" s="46"/>
      <c r="X2" s="2306"/>
      <c r="Y2" s="2306"/>
      <c r="Z2" s="2306"/>
      <c r="AA2" s="2306"/>
      <c r="AB2" s="46"/>
      <c r="AC2" s="46"/>
      <c r="AD2" s="46"/>
    </row>
    <row r="3" spans="1:31">
      <c r="B3" s="219"/>
      <c r="C3" s="2304" t="s">
        <v>505</v>
      </c>
      <c r="D3" s="2235"/>
      <c r="E3" s="2235"/>
      <c r="F3" s="2235"/>
      <c r="G3" s="2235"/>
      <c r="H3" s="2235"/>
      <c r="I3" s="2235"/>
      <c r="J3" s="46"/>
      <c r="K3" s="58"/>
      <c r="L3" s="2206"/>
      <c r="M3" s="2206"/>
      <c r="N3" s="2206"/>
      <c r="O3" s="2206"/>
      <c r="P3" s="2206"/>
      <c r="Q3" s="2206"/>
      <c r="R3" s="187"/>
      <c r="S3" s="187"/>
      <c r="T3" s="187"/>
      <c r="U3" s="1254"/>
      <c r="V3" s="46"/>
      <c r="W3" s="46"/>
      <c r="X3" s="2305" t="s">
        <v>506</v>
      </c>
      <c r="Y3" s="2306"/>
      <c r="Z3" s="2306"/>
      <c r="AA3" s="2306"/>
      <c r="AB3" s="46"/>
      <c r="AC3" s="46"/>
      <c r="AD3" s="46"/>
    </row>
    <row r="4" spans="1:31">
      <c r="B4" s="219"/>
      <c r="C4" s="2235"/>
      <c r="D4" s="2235"/>
      <c r="E4" s="2235"/>
      <c r="F4" s="2235"/>
      <c r="G4" s="2235"/>
      <c r="H4" s="2235"/>
      <c r="I4" s="2235"/>
      <c r="J4" s="46"/>
      <c r="K4" s="58"/>
      <c r="L4" s="2206"/>
      <c r="M4" s="2206"/>
      <c r="N4" s="2206"/>
      <c r="O4" s="2206"/>
      <c r="P4" s="2206"/>
      <c r="Q4" s="2206"/>
      <c r="R4" s="187"/>
      <c r="S4" s="187"/>
      <c r="T4" s="187"/>
      <c r="U4" s="1254"/>
      <c r="V4" s="46"/>
      <c r="W4" s="46"/>
      <c r="X4" s="2306"/>
      <c r="Y4" s="2306"/>
      <c r="Z4" s="2306"/>
      <c r="AA4" s="2306"/>
      <c r="AB4" s="46"/>
      <c r="AC4" s="46"/>
      <c r="AD4" s="46"/>
    </row>
    <row r="5" spans="1:31">
      <c r="B5" s="219"/>
      <c r="C5" s="2235"/>
      <c r="D5" s="2235"/>
      <c r="E5" s="2235"/>
      <c r="F5" s="2235"/>
      <c r="G5" s="2235"/>
      <c r="H5" s="2235"/>
      <c r="I5" s="2235"/>
      <c r="J5" s="46"/>
      <c r="K5" s="58"/>
      <c r="L5" s="2206"/>
      <c r="M5" s="2206"/>
      <c r="N5" s="2206"/>
      <c r="O5" s="2206"/>
      <c r="P5" s="2206"/>
      <c r="Q5" s="2206"/>
      <c r="R5" s="187"/>
      <c r="S5" s="187"/>
      <c r="T5" s="187"/>
      <c r="U5" s="1254"/>
      <c r="V5" s="46"/>
      <c r="W5" s="46"/>
      <c r="X5" s="2306"/>
      <c r="Y5" s="2306"/>
      <c r="Z5" s="2306"/>
      <c r="AA5" s="2306"/>
      <c r="AB5" s="46"/>
      <c r="AC5" s="46"/>
      <c r="AD5" s="46"/>
    </row>
    <row r="6" spans="1:31" ht="15" customHeight="1" thickBot="1">
      <c r="B6" s="2310"/>
      <c r="C6" s="2310"/>
      <c r="D6" s="2310"/>
      <c r="E6" s="196"/>
      <c r="F6" s="196"/>
      <c r="G6" s="196"/>
      <c r="H6" s="196"/>
      <c r="I6" s="196"/>
      <c r="J6" s="46"/>
      <c r="K6" s="58"/>
      <c r="L6" s="570"/>
      <c r="M6" s="2310"/>
      <c r="N6" s="2310"/>
      <c r="O6" s="2310"/>
      <c r="P6" s="2310"/>
      <c r="Q6" s="2310"/>
      <c r="R6" s="570"/>
      <c r="S6" s="570"/>
      <c r="T6" s="570"/>
      <c r="U6" s="1255"/>
      <c r="V6" s="46"/>
      <c r="W6" s="46"/>
      <c r="X6" s="46"/>
      <c r="Y6" s="46"/>
      <c r="Z6" s="46"/>
      <c r="AA6" s="46"/>
      <c r="AB6" s="46"/>
      <c r="AC6" s="46"/>
      <c r="AD6" s="46"/>
    </row>
    <row r="7" spans="1:31">
      <c r="B7" s="724"/>
      <c r="C7" s="725"/>
      <c r="D7" s="726"/>
      <c r="E7" s="2109" t="s">
        <v>124</v>
      </c>
      <c r="F7" s="2110"/>
      <c r="G7" s="2111"/>
      <c r="H7" s="2311" t="s">
        <v>44</v>
      </c>
      <c r="I7" s="2312"/>
      <c r="J7" s="46"/>
      <c r="K7" s="58"/>
      <c r="L7" s="587"/>
      <c r="M7" s="2114" t="s">
        <v>43</v>
      </c>
      <c r="N7" s="2115"/>
      <c r="O7" s="2116"/>
      <c r="P7" s="2114" t="s">
        <v>44</v>
      </c>
      <c r="Q7" s="2116"/>
      <c r="R7" s="2278" t="s">
        <v>62</v>
      </c>
      <c r="S7" s="2269"/>
      <c r="T7" s="1240" t="s">
        <v>44</v>
      </c>
      <c r="U7" s="1250"/>
      <c r="V7" s="46"/>
      <c r="W7" s="46"/>
      <c r="X7" s="465"/>
      <c r="Y7" s="2307" t="s">
        <v>43</v>
      </c>
      <c r="Z7" s="2308"/>
      <c r="AA7" s="2309"/>
      <c r="AB7" s="2268" t="s">
        <v>567</v>
      </c>
      <c r="AC7" s="2269" t="s">
        <v>47</v>
      </c>
      <c r="AD7" s="46"/>
    </row>
    <row r="8" spans="1:31" ht="14.5" thickBot="1">
      <c r="B8" s="2282"/>
      <c r="C8" s="2283"/>
      <c r="D8" s="2284"/>
      <c r="E8" s="877" t="s">
        <v>819</v>
      </c>
      <c r="F8" s="878" t="s">
        <v>727</v>
      </c>
      <c r="G8" s="879" t="s">
        <v>820</v>
      </c>
      <c r="H8" s="399" t="s">
        <v>46</v>
      </c>
      <c r="I8" s="400" t="s">
        <v>47</v>
      </c>
      <c r="J8" s="46"/>
      <c r="K8" s="251"/>
      <c r="L8" s="588"/>
      <c r="M8" s="1733" t="s">
        <v>821</v>
      </c>
      <c r="N8" s="1734" t="s">
        <v>726</v>
      </c>
      <c r="O8" s="1734" t="s">
        <v>822</v>
      </c>
      <c r="P8" s="237" t="s">
        <v>46</v>
      </c>
      <c r="Q8" s="151" t="s">
        <v>47</v>
      </c>
      <c r="R8" s="1247" t="str">
        <f>+E8</f>
        <v>Set 24</v>
      </c>
      <c r="S8" s="1248" t="str">
        <f>+G8</f>
        <v>Set 25</v>
      </c>
      <c r="T8" s="1241" t="str">
        <f>+CONCATENATE(S8," / ",R8)</f>
        <v>Set 25 / Set 24</v>
      </c>
      <c r="U8" s="1251"/>
      <c r="V8" s="46"/>
      <c r="W8" s="46"/>
      <c r="X8" s="727"/>
      <c r="Y8" s="315" t="str">
        <f>+M8</f>
        <v>3T24</v>
      </c>
      <c r="Z8" s="467" t="str">
        <f>+N8</f>
        <v>2T25</v>
      </c>
      <c r="AA8" s="316" t="str">
        <f>+O8</f>
        <v>3T25</v>
      </c>
      <c r="AB8" s="1111" t="s">
        <v>46</v>
      </c>
      <c r="AC8" s="1101" t="s">
        <v>47</v>
      </c>
      <c r="AD8" s="46"/>
    </row>
    <row r="9" spans="1:31">
      <c r="B9" s="2289" t="s">
        <v>401</v>
      </c>
      <c r="C9" s="2290"/>
      <c r="D9" s="2290"/>
      <c r="E9" s="548"/>
      <c r="F9" s="549"/>
      <c r="G9" s="549"/>
      <c r="H9" s="728"/>
      <c r="I9" s="729"/>
      <c r="J9" s="46"/>
      <c r="K9" s="43"/>
      <c r="L9" s="575" t="s">
        <v>64</v>
      </c>
      <c r="M9" s="554"/>
      <c r="N9" s="555"/>
      <c r="O9" s="555"/>
      <c r="P9" s="462"/>
      <c r="Q9" s="463"/>
      <c r="R9" s="1242"/>
      <c r="S9" s="1242"/>
      <c r="T9" s="1243"/>
      <c r="U9" s="552"/>
      <c r="V9" s="46"/>
      <c r="W9" s="46"/>
      <c r="X9" s="466" t="s">
        <v>75</v>
      </c>
      <c r="Y9" s="468"/>
      <c r="Z9" s="469"/>
      <c r="AA9" s="470"/>
      <c r="AB9" s="548"/>
      <c r="AC9" s="1102"/>
      <c r="AD9" s="46"/>
    </row>
    <row r="10" spans="1:31" ht="14.5">
      <c r="B10" s="2280" t="s">
        <v>465</v>
      </c>
      <c r="C10" s="2281"/>
      <c r="D10" s="225"/>
      <c r="E10" s="45"/>
      <c r="F10" s="43"/>
      <c r="G10" s="43"/>
      <c r="H10" s="401"/>
      <c r="I10" s="402"/>
      <c r="J10" s="46"/>
      <c r="K10" s="43"/>
      <c r="L10" s="576" t="s">
        <v>173</v>
      </c>
      <c r="M10" s="226">
        <v>3616878</v>
      </c>
      <c r="N10" s="218">
        <v>3535213</v>
      </c>
      <c r="O10" s="218">
        <v>3570917</v>
      </c>
      <c r="P10" s="358">
        <v>1.0099532899432086E-2</v>
      </c>
      <c r="Q10" s="360">
        <v>-1.270736806715626E-2</v>
      </c>
      <c r="R10" s="438">
        <v>10705542</v>
      </c>
      <c r="S10" s="438">
        <v>10625131</v>
      </c>
      <c r="T10" s="1244">
        <v>-7.5111563711580415E-3</v>
      </c>
      <c r="U10" s="1238"/>
      <c r="V10" s="46"/>
      <c r="W10" s="46"/>
      <c r="X10" s="317" t="s">
        <v>688</v>
      </c>
      <c r="Y10" s="1113">
        <v>2.9446072169473734E-2</v>
      </c>
      <c r="Z10" s="1114">
        <v>3.6151090818285193E-2</v>
      </c>
      <c r="AA10" s="1115">
        <v>3.3031145136564445E-2</v>
      </c>
      <c r="AB10" s="1103" t="str">
        <f>+ROUND((AA10-Z10)*10^4,0)&amp;" pbs"</f>
        <v>-31 pbs</v>
      </c>
      <c r="AC10" s="1104" t="str">
        <f>+ROUND((AA10-Y10)*10^4,0)&amp;" pbs"</f>
        <v>36 pbs</v>
      </c>
      <c r="AD10" s="46"/>
    </row>
    <row r="11" spans="1:31" ht="14.5">
      <c r="B11" s="221"/>
      <c r="C11" s="2279" t="s">
        <v>402</v>
      </c>
      <c r="D11" s="2279"/>
      <c r="E11" s="214">
        <v>4561696</v>
      </c>
      <c r="F11" s="215">
        <v>5338286</v>
      </c>
      <c r="G11" s="215">
        <v>4968923</v>
      </c>
      <c r="H11" s="403">
        <v>-6.9191309720011251E-2</v>
      </c>
      <c r="I11" s="404">
        <v>8.9270964132638381E-2</v>
      </c>
      <c r="J11" s="46"/>
      <c r="K11" s="43"/>
      <c r="L11" s="577" t="s">
        <v>639</v>
      </c>
      <c r="M11" s="226">
        <v>-856286</v>
      </c>
      <c r="N11" s="218">
        <v>-783739</v>
      </c>
      <c r="O11" s="218">
        <v>-776188</v>
      </c>
      <c r="P11" s="358">
        <v>-9.634584983010926E-3</v>
      </c>
      <c r="Q11" s="360">
        <v>-9.3541176662937389E-2</v>
      </c>
      <c r="R11" s="438">
        <v>-2672158</v>
      </c>
      <c r="S11" s="438">
        <v>-2374392</v>
      </c>
      <c r="T11" s="1244">
        <v>-0.11143278204357676</v>
      </c>
      <c r="U11" s="1238"/>
      <c r="V11" s="46"/>
      <c r="W11" s="46"/>
      <c r="X11" s="317" t="s">
        <v>689</v>
      </c>
      <c r="Y11" s="1113">
        <v>0.22904257697194294</v>
      </c>
      <c r="Z11" s="1114">
        <v>0.29349612359658567</v>
      </c>
      <c r="AA11" s="1115">
        <v>0.2485891319649732</v>
      </c>
      <c r="AB11" s="1103" t="str">
        <f t="shared" ref="AB11:AB14" si="0">+ROUND((AA11-Z11)*10^4,0)&amp;" pbs"</f>
        <v>-449 pbs</v>
      </c>
      <c r="AC11" s="1104" t="str">
        <f t="shared" ref="AC11:AC14" si="1">+ROUND((AA11-Y11)*10^4,0)&amp;" pbs"</f>
        <v>195 pbs</v>
      </c>
      <c r="AD11" s="46"/>
    </row>
    <row r="12" spans="1:31" ht="14.5">
      <c r="B12" s="221"/>
      <c r="C12" s="2279" t="s">
        <v>403</v>
      </c>
      <c r="D12" s="2279"/>
      <c r="E12" s="214">
        <v>35307925</v>
      </c>
      <c r="F12" s="215">
        <v>31838979</v>
      </c>
      <c r="G12" s="215">
        <v>32541803</v>
      </c>
      <c r="H12" s="403">
        <v>2.2074325938655256E-2</v>
      </c>
      <c r="I12" s="404">
        <v>-7.8342808307200154E-2</v>
      </c>
      <c r="J12" s="46"/>
      <c r="K12" s="43"/>
      <c r="L12" s="578" t="s">
        <v>64</v>
      </c>
      <c r="M12" s="227">
        <v>2760592</v>
      </c>
      <c r="N12" s="220">
        <v>2751474</v>
      </c>
      <c r="O12" s="220">
        <v>2794729</v>
      </c>
      <c r="P12" s="361">
        <v>1.5720664632847704E-2</v>
      </c>
      <c r="Q12" s="464">
        <v>1.2365825880825562E-2</v>
      </c>
      <c r="R12" s="773">
        <v>8033384</v>
      </c>
      <c r="S12" s="773">
        <v>8250739</v>
      </c>
      <c r="T12" s="1245">
        <v>2.705646835754397E-2</v>
      </c>
      <c r="U12" s="1239"/>
      <c r="V12" s="46"/>
      <c r="W12" s="46"/>
      <c r="X12" s="317" t="s">
        <v>690</v>
      </c>
      <c r="Y12" s="2017">
        <v>6.1650172845311449E-2</v>
      </c>
      <c r="Z12" s="2018">
        <v>6.0035256454795419E-2</v>
      </c>
      <c r="AA12" s="2019">
        <v>6.1084956540232223E-2</v>
      </c>
      <c r="AB12" s="1103" t="str">
        <f t="shared" si="0"/>
        <v>10 pbs</v>
      </c>
      <c r="AC12" s="1104" t="str">
        <f t="shared" si="1"/>
        <v>-6 pbs</v>
      </c>
      <c r="AD12" s="46"/>
    </row>
    <row r="13" spans="1:31" s="134" customFormat="1" ht="14.5">
      <c r="B13" s="2287" t="s">
        <v>404</v>
      </c>
      <c r="C13" s="2288"/>
      <c r="D13" s="2288"/>
      <c r="E13" s="216">
        <v>39869621</v>
      </c>
      <c r="F13" s="217">
        <v>37177265</v>
      </c>
      <c r="G13" s="217">
        <v>37510726</v>
      </c>
      <c r="H13" s="405">
        <v>8.9694871314498249E-3</v>
      </c>
      <c r="I13" s="406">
        <v>-5.9165222563816192E-2</v>
      </c>
      <c r="J13" s="153"/>
      <c r="K13" s="219"/>
      <c r="L13" s="45"/>
      <c r="M13" s="227"/>
      <c r="N13" s="220"/>
      <c r="O13" s="220"/>
      <c r="P13" s="361"/>
      <c r="Q13" s="464"/>
      <c r="R13" s="438"/>
      <c r="S13" s="438"/>
      <c r="T13" s="1244"/>
      <c r="U13" s="1238"/>
      <c r="V13" s="153"/>
      <c r="W13" s="153"/>
      <c r="X13" s="318" t="s">
        <v>691</v>
      </c>
      <c r="Y13" s="2017">
        <v>4.7460118184166011E-2</v>
      </c>
      <c r="Z13" s="2018">
        <v>5.21854988584343E-2</v>
      </c>
      <c r="AA13" s="2019">
        <v>5.246889119069513E-2</v>
      </c>
      <c r="AB13" s="1105" t="str">
        <f t="shared" si="0"/>
        <v>3 pbs</v>
      </c>
      <c r="AC13" s="1106" t="str">
        <f t="shared" si="1"/>
        <v>50 pbs</v>
      </c>
      <c r="AD13" s="153"/>
      <c r="AE13" s="2091"/>
    </row>
    <row r="14" spans="1:31" ht="14.5">
      <c r="B14" s="2285"/>
      <c r="C14" s="2286"/>
      <c r="D14" s="225"/>
      <c r="E14" s="214"/>
      <c r="F14" s="215"/>
      <c r="G14" s="215"/>
      <c r="H14" s="403"/>
      <c r="I14" s="404"/>
      <c r="J14" s="46"/>
      <c r="K14" s="43"/>
      <c r="L14" s="45" t="s">
        <v>65</v>
      </c>
      <c r="M14" s="226">
        <v>-714464</v>
      </c>
      <c r="N14" s="218">
        <v>-441020</v>
      </c>
      <c r="O14" s="218">
        <v>-484000</v>
      </c>
      <c r="P14" s="358">
        <v>9.7455897691714657E-2</v>
      </c>
      <c r="Q14" s="360">
        <v>-0.3225690867559457</v>
      </c>
      <c r="R14" s="438">
        <v>-2216084</v>
      </c>
      <c r="S14" s="438">
        <v>-1392022</v>
      </c>
      <c r="T14" s="1244">
        <v>-0.37185503798592473</v>
      </c>
      <c r="U14" s="1238"/>
      <c r="V14" s="46"/>
      <c r="W14" s="46"/>
      <c r="X14" s="318" t="s">
        <v>692</v>
      </c>
      <c r="Y14" s="2017">
        <v>2.1598431990754417E-2</v>
      </c>
      <c r="Z14" s="2018">
        <v>1.9489614054935676E-2</v>
      </c>
      <c r="AA14" s="2019">
        <v>1.9316689540573858E-2</v>
      </c>
      <c r="AB14" s="1103" t="str">
        <f t="shared" si="0"/>
        <v>-2 pbs</v>
      </c>
      <c r="AC14" s="1104" t="str">
        <f t="shared" si="1"/>
        <v>-23 pbs</v>
      </c>
      <c r="AD14" s="46"/>
    </row>
    <row r="15" spans="1:31">
      <c r="B15" s="222" t="s">
        <v>164</v>
      </c>
      <c r="C15" s="223"/>
      <c r="D15" s="223"/>
      <c r="E15" s="216">
        <v>622399</v>
      </c>
      <c r="F15" s="553">
        <v>574653</v>
      </c>
      <c r="G15" s="553">
        <v>1211354</v>
      </c>
      <c r="H15" s="405">
        <v>1.1079747256170245</v>
      </c>
      <c r="I15" s="406">
        <v>0.94626598050446742</v>
      </c>
      <c r="J15" s="46"/>
      <c r="K15" s="43"/>
      <c r="L15" s="45" t="s">
        <v>229</v>
      </c>
      <c r="M15" s="226">
        <v>79057</v>
      </c>
      <c r="N15" s="218">
        <v>81258</v>
      </c>
      <c r="O15" s="218">
        <v>89802</v>
      </c>
      <c r="P15" s="358">
        <v>0.10514657018385883</v>
      </c>
      <c r="Q15" s="360">
        <v>0.13591459326814831</v>
      </c>
      <c r="R15" s="438">
        <v>199291</v>
      </c>
      <c r="S15" s="438">
        <v>255899</v>
      </c>
      <c r="T15" s="1244">
        <v>0.28404694642507688</v>
      </c>
      <c r="U15" s="1238"/>
      <c r="V15" s="46"/>
      <c r="W15" s="46"/>
      <c r="X15" s="319"/>
      <c r="Y15" s="1113"/>
      <c r="Z15" s="1114"/>
      <c r="AA15" s="1115"/>
      <c r="AB15" s="1107"/>
      <c r="AC15" s="1108"/>
      <c r="AD15" s="46"/>
    </row>
    <row r="16" spans="1:31">
      <c r="B16" s="2280"/>
      <c r="C16" s="2281"/>
      <c r="D16" s="223"/>
      <c r="E16" s="214"/>
      <c r="F16" s="215"/>
      <c r="G16" s="215"/>
      <c r="H16" s="403"/>
      <c r="I16" s="404"/>
      <c r="J16" s="46"/>
      <c r="K16" s="43"/>
      <c r="L16" s="258" t="s">
        <v>406</v>
      </c>
      <c r="M16" s="227">
        <v>-635407</v>
      </c>
      <c r="N16" s="220">
        <v>-359762</v>
      </c>
      <c r="O16" s="220">
        <v>-394198</v>
      </c>
      <c r="P16" s="361">
        <v>9.5718836341803754E-2</v>
      </c>
      <c r="Q16" s="464">
        <v>-0.37961338165931441</v>
      </c>
      <c r="R16" s="773">
        <v>-2016793</v>
      </c>
      <c r="S16" s="773">
        <v>-1136123</v>
      </c>
      <c r="T16" s="1245">
        <v>-0.43666851283200608</v>
      </c>
      <c r="U16" s="1239"/>
      <c r="V16" s="46"/>
      <c r="W16" s="46"/>
      <c r="X16" s="320" t="s">
        <v>507</v>
      </c>
      <c r="Y16" s="1113"/>
      <c r="Z16" s="1114"/>
      <c r="AA16" s="1115"/>
      <c r="AB16" s="1107"/>
      <c r="AC16" s="1108"/>
      <c r="AD16" s="46"/>
    </row>
    <row r="17" spans="2:32">
      <c r="B17" s="222" t="s">
        <v>407</v>
      </c>
      <c r="C17" s="223"/>
      <c r="D17" s="223"/>
      <c r="E17" s="216">
        <v>704968</v>
      </c>
      <c r="F17" s="553">
        <v>617368</v>
      </c>
      <c r="G17" s="553">
        <v>368478</v>
      </c>
      <c r="H17" s="405">
        <v>-0.40314690751707249</v>
      </c>
      <c r="I17" s="406">
        <v>-0.47731244538759204</v>
      </c>
      <c r="J17" s="46"/>
      <c r="K17" s="43"/>
      <c r="L17" s="45"/>
      <c r="M17" s="227"/>
      <c r="N17" s="220"/>
      <c r="O17" s="220"/>
      <c r="P17" s="361"/>
      <c r="Q17" s="464"/>
      <c r="R17" s="773"/>
      <c r="S17" s="773"/>
      <c r="T17" s="1245"/>
      <c r="U17" s="1239"/>
      <c r="V17" s="46"/>
      <c r="W17" s="46"/>
      <c r="X17" s="317" t="s">
        <v>508</v>
      </c>
      <c r="Y17" s="1113">
        <v>4.0892656448621355E-2</v>
      </c>
      <c r="Z17" s="1114">
        <v>3.4138454478643311E-2</v>
      </c>
      <c r="AA17" s="1115">
        <v>3.2977614133645736E-2</v>
      </c>
      <c r="AB17" s="1103" t="str">
        <f t="shared" ref="AB17:AB25" si="2">+ROUND((AA17-Z17)*10^4,0)&amp;" pbs"</f>
        <v>-12 pbs</v>
      </c>
      <c r="AC17" s="1104" t="str">
        <f t="shared" ref="AC17:AC25" si="3">+ROUND((AA17-Y17)*10^4,0)&amp;" pbs"</f>
        <v>-79 pbs</v>
      </c>
      <c r="AD17" s="46"/>
    </row>
    <row r="18" spans="2:32" ht="15.5" customHeight="1">
      <c r="B18" s="222" t="s">
        <v>167</v>
      </c>
      <c r="C18" s="223"/>
      <c r="D18" s="223"/>
      <c r="E18" s="216">
        <v>19855738</v>
      </c>
      <c r="F18" s="553">
        <v>19097277</v>
      </c>
      <c r="G18" s="553">
        <v>19479618</v>
      </c>
      <c r="H18" s="405">
        <v>2.0020707664239253E-2</v>
      </c>
      <c r="I18" s="406">
        <v>-1.8942635121394127E-2</v>
      </c>
      <c r="J18" s="46"/>
      <c r="K18" s="43"/>
      <c r="L18" s="124" t="s">
        <v>66</v>
      </c>
      <c r="M18" s="227">
        <v>2125185</v>
      </c>
      <c r="N18" s="220">
        <v>2391712</v>
      </c>
      <c r="O18" s="220">
        <v>2400531</v>
      </c>
      <c r="P18" s="361">
        <v>3.6873168675827192E-3</v>
      </c>
      <c r="Q18" s="771">
        <v>0.12956330860607429</v>
      </c>
      <c r="R18" s="773">
        <v>6016591</v>
      </c>
      <c r="S18" s="773">
        <v>7114616</v>
      </c>
      <c r="T18" s="1245">
        <v>0.18249952506327918</v>
      </c>
      <c r="U18" s="1239"/>
      <c r="V18" s="46"/>
      <c r="W18" s="46"/>
      <c r="X18" s="317" t="s">
        <v>509</v>
      </c>
      <c r="Y18" s="1113">
        <v>5.9140760149910494E-2</v>
      </c>
      <c r="Z18" s="1114">
        <v>4.8514096916936693E-2</v>
      </c>
      <c r="AA18" s="1115">
        <v>4.7282413631395813E-2</v>
      </c>
      <c r="AB18" s="1103" t="str">
        <f t="shared" si="2"/>
        <v>-12 pbs</v>
      </c>
      <c r="AC18" s="1104" t="str">
        <f t="shared" si="3"/>
        <v>-119 pbs</v>
      </c>
      <c r="AD18" s="46"/>
    </row>
    <row r="19" spans="2:32">
      <c r="B19" s="222" t="s">
        <v>168</v>
      </c>
      <c r="C19" s="223"/>
      <c r="D19" s="223"/>
      <c r="E19" s="216">
        <v>8116588</v>
      </c>
      <c r="F19" s="553">
        <v>8169062</v>
      </c>
      <c r="G19" s="553">
        <v>8025196</v>
      </c>
      <c r="H19" s="405">
        <v>-1.7611079460530473E-2</v>
      </c>
      <c r="I19" s="406">
        <v>-1.1259903792086034E-2</v>
      </c>
      <c r="J19" s="46"/>
      <c r="K19" s="43"/>
      <c r="L19" s="45"/>
      <c r="M19" s="226"/>
      <c r="N19" s="218"/>
      <c r="O19" s="218"/>
      <c r="P19" s="358"/>
      <c r="Q19" s="360"/>
      <c r="R19" s="438"/>
      <c r="S19" s="438"/>
      <c r="T19" s="1244"/>
      <c r="U19" s="1238"/>
      <c r="V19" s="46"/>
      <c r="W19" s="46"/>
      <c r="X19" s="317" t="s">
        <v>510</v>
      </c>
      <c r="Y19" s="1113">
        <v>1.4064307064779789</v>
      </c>
      <c r="Z19" s="1114">
        <v>1.5538877260563417</v>
      </c>
      <c r="AA19" s="1115">
        <v>1.5713703613921195</v>
      </c>
      <c r="AB19" s="1103" t="str">
        <f t="shared" si="2"/>
        <v>175 pbs</v>
      </c>
      <c r="AC19" s="1104" t="str">
        <f t="shared" si="3"/>
        <v>1649 pbs</v>
      </c>
      <c r="AD19" s="46"/>
    </row>
    <row r="20" spans="2:32">
      <c r="B20" s="2285"/>
      <c r="C20" s="2286"/>
      <c r="D20" s="225"/>
      <c r="E20" s="214"/>
      <c r="F20" s="215"/>
      <c r="G20" s="215"/>
      <c r="H20" s="403"/>
      <c r="I20" s="404"/>
      <c r="J20" s="46"/>
      <c r="K20" s="43"/>
      <c r="L20" s="45" t="s">
        <v>67</v>
      </c>
      <c r="M20" s="226"/>
      <c r="N20" s="218"/>
      <c r="O20" s="218"/>
      <c r="P20" s="358"/>
      <c r="Q20" s="360"/>
      <c r="R20" s="438"/>
      <c r="S20" s="438"/>
      <c r="T20" s="1244"/>
      <c r="U20" s="1238"/>
      <c r="V20" s="46"/>
      <c r="W20" s="46"/>
      <c r="X20" s="317" t="s">
        <v>511</v>
      </c>
      <c r="Y20" s="1113">
        <v>0.97247122886165427</v>
      </c>
      <c r="Z20" s="1114">
        <v>1.0934414690171776</v>
      </c>
      <c r="AA20" s="1115">
        <v>1.0959687008158132</v>
      </c>
      <c r="AB20" s="1103" t="str">
        <f t="shared" si="2"/>
        <v>25 pbs</v>
      </c>
      <c r="AC20" s="1104" t="str">
        <f t="shared" si="3"/>
        <v>1235 pbs</v>
      </c>
      <c r="AD20" s="46"/>
    </row>
    <row r="21" spans="2:32" s="134" customFormat="1" ht="14.5">
      <c r="B21" s="2280" t="s">
        <v>33</v>
      </c>
      <c r="C21" s="2281"/>
      <c r="D21" s="223"/>
      <c r="E21" s="216">
        <v>117687023</v>
      </c>
      <c r="F21" s="217">
        <v>120998975</v>
      </c>
      <c r="G21" s="217">
        <v>123089317</v>
      </c>
      <c r="H21" s="405">
        <v>1.7275700062748464E-2</v>
      </c>
      <c r="I21" s="406">
        <v>4.5903905649818333E-2</v>
      </c>
      <c r="J21" s="153"/>
      <c r="K21" s="219"/>
      <c r="L21" s="579" t="s">
        <v>241</v>
      </c>
      <c r="M21" s="226">
        <v>804059</v>
      </c>
      <c r="N21" s="218">
        <v>853720</v>
      </c>
      <c r="O21" s="218">
        <v>873187</v>
      </c>
      <c r="P21" s="358">
        <v>2.2802558215808462E-2</v>
      </c>
      <c r="Q21" s="360">
        <v>8.5973790480549317E-2</v>
      </c>
      <c r="R21" s="438">
        <v>2251041</v>
      </c>
      <c r="S21" s="438">
        <v>2558334</v>
      </c>
      <c r="T21" s="1244">
        <v>0.13651150734260281</v>
      </c>
      <c r="U21" s="1238"/>
      <c r="V21" s="153"/>
      <c r="W21" s="153"/>
      <c r="X21" s="317" t="s">
        <v>512</v>
      </c>
      <c r="Y21" s="1113">
        <v>2.1291760105057629E-2</v>
      </c>
      <c r="Z21" s="1114">
        <v>1.1973230181391466E-2</v>
      </c>
      <c r="AA21" s="1115">
        <v>1.2919849563779362E-2</v>
      </c>
      <c r="AB21" s="1103" t="str">
        <f t="shared" si="2"/>
        <v>9 pbs</v>
      </c>
      <c r="AC21" s="1104" t="str">
        <f t="shared" si="3"/>
        <v>-84 pbs</v>
      </c>
      <c r="AD21" s="153"/>
    </row>
    <row r="22" spans="2:32">
      <c r="B22" s="221"/>
      <c r="C22" s="2279" t="s">
        <v>411</v>
      </c>
      <c r="D22" s="2279"/>
      <c r="E22" s="214">
        <v>112874488</v>
      </c>
      <c r="F22" s="215">
        <v>116868257</v>
      </c>
      <c r="G22" s="215">
        <v>119030125</v>
      </c>
      <c r="H22" s="403">
        <v>1.8498333555192835E-2</v>
      </c>
      <c r="I22" s="404">
        <v>5.453523740457631E-2</v>
      </c>
      <c r="J22" s="46"/>
      <c r="K22" s="43"/>
      <c r="L22" s="580" t="s">
        <v>242</v>
      </c>
      <c r="M22" s="226">
        <v>297478</v>
      </c>
      <c r="N22" s="218">
        <v>347077</v>
      </c>
      <c r="O22" s="218">
        <v>347104</v>
      </c>
      <c r="P22" s="358">
        <v>7.7792535950235828E-5</v>
      </c>
      <c r="Q22" s="772">
        <v>0.16682242048151461</v>
      </c>
      <c r="R22" s="438">
        <v>845918</v>
      </c>
      <c r="S22" s="438">
        <v>997874</v>
      </c>
      <c r="T22" s="1244">
        <v>0.1796344326518646</v>
      </c>
      <c r="U22" s="1238"/>
      <c r="V22" s="46"/>
      <c r="W22" s="46"/>
      <c r="X22" s="321"/>
      <c r="Y22" s="1113"/>
      <c r="Z22" s="1114"/>
      <c r="AA22" s="1115"/>
      <c r="AB22" s="1103"/>
      <c r="AC22" s="1104"/>
      <c r="AD22" s="46"/>
    </row>
    <row r="23" spans="2:32">
      <c r="B23" s="221"/>
      <c r="C23" s="2279" t="s">
        <v>413</v>
      </c>
      <c r="D23" s="2279"/>
      <c r="E23" s="214">
        <v>4812535</v>
      </c>
      <c r="F23" s="215">
        <v>4130718</v>
      </c>
      <c r="G23" s="215">
        <v>4059192</v>
      </c>
      <c r="H23" s="403">
        <v>-1.7315633746966024E-2</v>
      </c>
      <c r="I23" s="404">
        <v>-0.15653766673904709</v>
      </c>
      <c r="J23" s="46"/>
      <c r="K23" s="43"/>
      <c r="L23" s="581" t="s">
        <v>513</v>
      </c>
      <c r="M23" s="226">
        <v>73084</v>
      </c>
      <c r="N23" s="218">
        <v>215491</v>
      </c>
      <c r="O23" s="218">
        <v>117414</v>
      </c>
      <c r="P23" s="358">
        <v>-0.4551326969571815</v>
      </c>
      <c r="Q23" s="772">
        <v>0.60656231186032505</v>
      </c>
      <c r="R23" s="438">
        <v>217145</v>
      </c>
      <c r="S23" s="438">
        <v>433302</v>
      </c>
      <c r="T23" s="1244">
        <v>0.99545004490087274</v>
      </c>
      <c r="U23" s="1238"/>
      <c r="V23" s="46"/>
      <c r="W23" s="46"/>
      <c r="X23" s="322" t="s">
        <v>287</v>
      </c>
      <c r="Y23" s="1113"/>
      <c r="Z23" s="1114"/>
      <c r="AA23" s="1115"/>
      <c r="AB23" s="1103"/>
      <c r="AC23" s="1104"/>
      <c r="AD23" s="46"/>
    </row>
    <row r="24" spans="2:32" ht="14.5">
      <c r="B24" s="221"/>
      <c r="C24" s="2279" t="s">
        <v>486</v>
      </c>
      <c r="D24" s="2279"/>
      <c r="E24" s="214">
        <v>-6768497</v>
      </c>
      <c r="F24" s="215">
        <v>-6418672</v>
      </c>
      <c r="G24" s="215">
        <v>-6378494</v>
      </c>
      <c r="H24" s="403">
        <v>-6.2595502621102935E-3</v>
      </c>
      <c r="I24" s="404">
        <v>-5.7620325457778884E-2</v>
      </c>
      <c r="J24" s="46"/>
      <c r="K24" s="43"/>
      <c r="L24" s="581" t="s">
        <v>738</v>
      </c>
      <c r="M24" s="226">
        <v>3078</v>
      </c>
      <c r="N24" s="218">
        <v>1352</v>
      </c>
      <c r="O24" s="218">
        <v>1137</v>
      </c>
      <c r="P24" s="358">
        <v>-0.15902366863905326</v>
      </c>
      <c r="Q24" s="772">
        <v>-0.63060428849902539</v>
      </c>
      <c r="R24" s="438">
        <v>5190</v>
      </c>
      <c r="S24" s="438">
        <v>3998</v>
      </c>
      <c r="T24" s="1244">
        <v>-0.22967244701348746</v>
      </c>
      <c r="U24" s="1238"/>
      <c r="V24" s="46"/>
      <c r="W24" s="46"/>
      <c r="X24" s="589" t="s">
        <v>514</v>
      </c>
      <c r="Y24" s="1113">
        <v>0.3640742745391185</v>
      </c>
      <c r="Z24" s="1114">
        <v>0.38348512598999296</v>
      </c>
      <c r="AA24" s="1115">
        <v>0.39949432599074974</v>
      </c>
      <c r="AB24" s="1103" t="str">
        <f t="shared" si="2"/>
        <v>160 pbs</v>
      </c>
      <c r="AC24" s="1104" t="str">
        <f t="shared" si="3"/>
        <v>354 pbs</v>
      </c>
      <c r="AD24" s="46"/>
    </row>
    <row r="25" spans="2:32" s="134" customFormat="1" ht="15" thickBot="1">
      <c r="B25" s="2280" t="s">
        <v>417</v>
      </c>
      <c r="C25" s="2281"/>
      <c r="D25" s="223"/>
      <c r="E25" s="216">
        <v>110918526</v>
      </c>
      <c r="F25" s="217">
        <v>114580303</v>
      </c>
      <c r="G25" s="217">
        <v>116710823</v>
      </c>
      <c r="H25" s="405">
        <v>1.8594120841171104E-2</v>
      </c>
      <c r="I25" s="406">
        <v>5.2221186206531447E-2</v>
      </c>
      <c r="J25" s="153"/>
      <c r="K25" s="219"/>
      <c r="L25" s="581" t="s">
        <v>416</v>
      </c>
      <c r="M25" s="226">
        <v>13899</v>
      </c>
      <c r="N25" s="218">
        <v>35945</v>
      </c>
      <c r="O25" s="218">
        <v>36289</v>
      </c>
      <c r="P25" s="358">
        <v>9.5701766587842543E-3</v>
      </c>
      <c r="Q25" s="360">
        <v>1.6109072595150731</v>
      </c>
      <c r="R25" s="438">
        <v>49775</v>
      </c>
      <c r="S25" s="438">
        <v>85986</v>
      </c>
      <c r="T25" s="1244">
        <v>0.72749372174786542</v>
      </c>
      <c r="U25" s="1238"/>
      <c r="V25" s="153"/>
      <c r="W25" s="153"/>
      <c r="X25" s="730" t="s">
        <v>515</v>
      </c>
      <c r="Y25" s="1116">
        <v>2.9575964821915844E-2</v>
      </c>
      <c r="Z25" s="1117">
        <v>3.1620051743379979E-2</v>
      </c>
      <c r="AA25" s="1118">
        <v>3.3433793023003686E-2</v>
      </c>
      <c r="AB25" s="1109" t="str">
        <f t="shared" si="2"/>
        <v>18 pbs</v>
      </c>
      <c r="AC25" s="1110" t="str">
        <f t="shared" si="3"/>
        <v>39 pbs</v>
      </c>
      <c r="AD25" s="153"/>
    </row>
    <row r="26" spans="2:32">
      <c r="B26" s="2280"/>
      <c r="C26" s="2281"/>
      <c r="D26" s="223"/>
      <c r="E26" s="214"/>
      <c r="F26" s="215"/>
      <c r="G26" s="215"/>
      <c r="H26" s="403"/>
      <c r="I26" s="404"/>
      <c r="J26" s="46"/>
      <c r="K26" s="43"/>
      <c r="L26" s="581" t="s">
        <v>741</v>
      </c>
      <c r="M26" s="226">
        <v>-10324</v>
      </c>
      <c r="N26" s="218">
        <v>1622</v>
      </c>
      <c r="O26" s="218">
        <v>-4779</v>
      </c>
      <c r="P26" s="358" t="s">
        <v>892</v>
      </c>
      <c r="Q26" s="360">
        <v>-0.53709802402169704</v>
      </c>
      <c r="R26" s="438">
        <v>4773</v>
      </c>
      <c r="S26" s="438">
        <v>-1608</v>
      </c>
      <c r="T26" s="1244" t="s">
        <v>892</v>
      </c>
      <c r="U26" s="1238"/>
      <c r="V26" s="46"/>
      <c r="W26" s="46"/>
      <c r="AB26" s="46"/>
      <c r="AC26" s="46"/>
      <c r="AD26" s="46"/>
    </row>
    <row r="27" spans="2:32" ht="14.5">
      <c r="B27" s="2280" t="s">
        <v>636</v>
      </c>
      <c r="C27" s="2281"/>
      <c r="D27" s="223"/>
      <c r="E27" s="216">
        <v>1246350</v>
      </c>
      <c r="F27" s="553">
        <v>1395819</v>
      </c>
      <c r="G27" s="553">
        <v>1358608</v>
      </c>
      <c r="H27" s="405">
        <v>-2.6658900616770512E-2</v>
      </c>
      <c r="I27" s="406">
        <v>9.0069402655754804E-2</v>
      </c>
      <c r="J27" s="46"/>
      <c r="K27" s="43"/>
      <c r="L27" s="581" t="s">
        <v>487</v>
      </c>
      <c r="M27" s="226">
        <v>18406</v>
      </c>
      <c r="N27" s="218">
        <v>27968</v>
      </c>
      <c r="O27" s="218">
        <v>27933</v>
      </c>
      <c r="P27" s="358">
        <v>-1.2514302059496568E-3</v>
      </c>
      <c r="Q27" s="360">
        <v>0.5176029555579702</v>
      </c>
      <c r="R27" s="438">
        <v>135047</v>
      </c>
      <c r="S27" s="438">
        <v>79081</v>
      </c>
      <c r="T27" s="1244">
        <v>-0.41441868386561714</v>
      </c>
      <c r="U27" s="1239"/>
      <c r="V27" s="46"/>
      <c r="W27" s="46"/>
      <c r="X27" s="1748" t="s">
        <v>489</v>
      </c>
      <c r="Y27" s="254"/>
      <c r="Z27" s="254"/>
      <c r="AA27" s="254"/>
      <c r="AB27" s="46"/>
      <c r="AC27" s="46"/>
      <c r="AD27" s="46"/>
    </row>
    <row r="28" spans="2:32" ht="14.75" customHeight="1">
      <c r="B28" s="2280" t="s">
        <v>422</v>
      </c>
      <c r="C28" s="2281"/>
      <c r="D28" s="223"/>
      <c r="E28" s="216">
        <v>466957</v>
      </c>
      <c r="F28" s="553">
        <v>559370</v>
      </c>
      <c r="G28" s="553">
        <v>553851</v>
      </c>
      <c r="H28" s="405">
        <v>-9.8664569068773796E-3</v>
      </c>
      <c r="I28" s="406">
        <v>0.18608565670929014</v>
      </c>
      <c r="J28" s="46"/>
      <c r="K28" s="43"/>
      <c r="L28" s="582" t="s">
        <v>488</v>
      </c>
      <c r="M28" s="227">
        <v>1199680</v>
      </c>
      <c r="N28" s="220">
        <v>1483175</v>
      </c>
      <c r="O28" s="220">
        <v>1398285</v>
      </c>
      <c r="P28" s="361">
        <v>-5.7235322871542468E-2</v>
      </c>
      <c r="Q28" s="464">
        <v>0.16554831288343558</v>
      </c>
      <c r="R28" s="773">
        <v>3508889</v>
      </c>
      <c r="S28" s="773">
        <v>4156967</v>
      </c>
      <c r="T28" s="1245">
        <v>0.18469606761570401</v>
      </c>
      <c r="U28" s="1238"/>
      <c r="V28" s="46"/>
      <c r="W28" s="46"/>
      <c r="X28" s="1749" t="s">
        <v>516</v>
      </c>
      <c r="Y28" s="283"/>
      <c r="Z28" s="283"/>
      <c r="AA28" s="283"/>
    </row>
    <row r="29" spans="2:32" ht="14.75" customHeight="1">
      <c r="B29" s="2280" t="s">
        <v>491</v>
      </c>
      <c r="C29" s="2281"/>
      <c r="D29" s="223"/>
      <c r="E29" s="216">
        <v>2682807</v>
      </c>
      <c r="F29" s="553">
        <v>2478728</v>
      </c>
      <c r="G29" s="553">
        <v>2601973</v>
      </c>
      <c r="H29" s="405">
        <v>4.9721066611584652E-2</v>
      </c>
      <c r="I29" s="406">
        <v>-3.0130382096065798E-2</v>
      </c>
      <c r="J29" s="46"/>
      <c r="K29" s="43"/>
      <c r="L29" s="45"/>
      <c r="M29" s="226"/>
      <c r="N29" s="218"/>
      <c r="O29" s="218"/>
      <c r="P29" s="358"/>
      <c r="Q29" s="360"/>
      <c r="R29" s="438"/>
      <c r="S29" s="438"/>
      <c r="T29" s="1244"/>
      <c r="U29" s="1238"/>
      <c r="V29" s="46"/>
      <c r="W29" s="46"/>
      <c r="X29" s="1749" t="s">
        <v>517</v>
      </c>
    </row>
    <row r="30" spans="2:32" ht="16.5" customHeight="1">
      <c r="B30" s="2280" t="s">
        <v>637</v>
      </c>
      <c r="C30" s="2281"/>
      <c r="D30" s="223"/>
      <c r="E30" s="216">
        <v>7227029</v>
      </c>
      <c r="F30" s="553">
        <v>6772832</v>
      </c>
      <c r="G30" s="553">
        <v>7675404</v>
      </c>
      <c r="H30" s="405">
        <v>0.13326360376279819</v>
      </c>
      <c r="I30" s="406">
        <v>6.2041400415025316E-2</v>
      </c>
      <c r="J30" s="46"/>
      <c r="K30" s="43"/>
      <c r="L30" s="258" t="s">
        <v>69</v>
      </c>
      <c r="M30" s="226"/>
      <c r="N30" s="218"/>
      <c r="O30" s="218"/>
      <c r="P30" s="358"/>
      <c r="Q30" s="360"/>
      <c r="R30" s="438"/>
      <c r="S30" s="438"/>
      <c r="T30" s="1244"/>
      <c r="U30" s="1238"/>
      <c r="V30" s="46"/>
      <c r="W30" s="46"/>
      <c r="X30" s="1750" t="s">
        <v>493</v>
      </c>
      <c r="Y30" s="571"/>
      <c r="Z30" s="571"/>
      <c r="AA30" s="571"/>
      <c r="AD30" s="46"/>
    </row>
    <row r="31" spans="2:32" ht="17.75" customHeight="1">
      <c r="B31" s="2285"/>
      <c r="C31" s="2286"/>
      <c r="D31" s="225"/>
      <c r="E31" s="214"/>
      <c r="F31" s="215"/>
      <c r="G31" s="215"/>
      <c r="H31" s="403"/>
      <c r="I31" s="404"/>
      <c r="J31" s="46"/>
      <c r="K31" s="43"/>
      <c r="L31" s="583" t="s">
        <v>267</v>
      </c>
      <c r="M31" s="226">
        <v>-640392</v>
      </c>
      <c r="N31" s="218">
        <v>-721895</v>
      </c>
      <c r="O31" s="218">
        <v>-728954</v>
      </c>
      <c r="P31" s="358">
        <v>9.778430381149613E-3</v>
      </c>
      <c r="Q31" s="360">
        <v>0.13829342028007846</v>
      </c>
      <c r="R31" s="438">
        <v>-1852662</v>
      </c>
      <c r="S31" s="438">
        <v>-2196784</v>
      </c>
      <c r="T31" s="1244">
        <v>0.18574462044344839</v>
      </c>
      <c r="U31" s="1238"/>
      <c r="V31" s="46"/>
      <c r="W31" s="46"/>
      <c r="X31" s="1750" t="s">
        <v>518</v>
      </c>
      <c r="Y31" s="255"/>
      <c r="Z31" s="255"/>
      <c r="AA31" s="255"/>
      <c r="AD31" s="46"/>
    </row>
    <row r="32" spans="2:32" s="134" customFormat="1" ht="14.75" customHeight="1">
      <c r="B32" s="2294" t="s">
        <v>469</v>
      </c>
      <c r="C32" s="2295"/>
      <c r="D32" s="2295"/>
      <c r="E32" s="216">
        <v>191710983</v>
      </c>
      <c r="F32" s="217">
        <v>191422677</v>
      </c>
      <c r="G32" s="217">
        <v>195496031</v>
      </c>
      <c r="H32" s="405">
        <v>2.1279370155292521E-2</v>
      </c>
      <c r="I32" s="406">
        <v>1.9743511512848484E-2</v>
      </c>
      <c r="J32" s="153"/>
      <c r="K32" s="219"/>
      <c r="L32" s="583" t="s">
        <v>494</v>
      </c>
      <c r="M32" s="226">
        <v>-644392</v>
      </c>
      <c r="N32" s="218">
        <v>-655997</v>
      </c>
      <c r="O32" s="218">
        <v>-729297</v>
      </c>
      <c r="P32" s="358">
        <v>0.11173831587644456</v>
      </c>
      <c r="Q32" s="360">
        <v>0.13175986045760965</v>
      </c>
      <c r="R32" s="438">
        <v>-1837459</v>
      </c>
      <c r="S32" s="438">
        <v>-1947733</v>
      </c>
      <c r="T32" s="1244">
        <v>6.0014400321313291E-2</v>
      </c>
      <c r="U32" s="1238"/>
      <c r="V32" s="153"/>
      <c r="W32" s="153"/>
      <c r="X32" s="1751"/>
      <c r="Y32" s="255"/>
      <c r="Z32" s="255"/>
      <c r="AA32" s="255"/>
      <c r="AB32" s="571"/>
      <c r="AC32" s="571"/>
      <c r="AD32" s="571"/>
      <c r="AE32" s="571"/>
      <c r="AF32" s="395"/>
    </row>
    <row r="33" spans="2:34" ht="14" customHeight="1">
      <c r="B33" s="2280"/>
      <c r="C33" s="2281"/>
      <c r="D33" s="223"/>
      <c r="E33" s="214"/>
      <c r="F33" s="215"/>
      <c r="G33" s="215"/>
      <c r="H33" s="403"/>
      <c r="I33" s="404"/>
      <c r="J33" s="46"/>
      <c r="K33" s="43"/>
      <c r="L33" s="583" t="s">
        <v>640</v>
      </c>
      <c r="M33" s="226">
        <v>-123740</v>
      </c>
      <c r="N33" s="218">
        <v>-152670</v>
      </c>
      <c r="O33" s="218">
        <v>-158769</v>
      </c>
      <c r="P33" s="358">
        <v>3.9948909412458246E-2</v>
      </c>
      <c r="Q33" s="360">
        <v>0.28308550185873604</v>
      </c>
      <c r="R33" s="438">
        <v>-359984</v>
      </c>
      <c r="S33" s="438">
        <v>-456581</v>
      </c>
      <c r="T33" s="1244">
        <v>0.26833692608560378</v>
      </c>
      <c r="U33" s="1238"/>
      <c r="V33" s="46"/>
      <c r="W33" s="46"/>
      <c r="Y33" s="255"/>
      <c r="Z33" s="255"/>
      <c r="AA33" s="255"/>
      <c r="AB33" s="255"/>
      <c r="AC33" s="255"/>
      <c r="AD33" s="253"/>
      <c r="AE33" s="253"/>
      <c r="AF33" s="252"/>
    </row>
    <row r="34" spans="2:34" ht="14.75" customHeight="1">
      <c r="B34" s="2287" t="s">
        <v>434</v>
      </c>
      <c r="C34" s="2288"/>
      <c r="D34" s="2288"/>
      <c r="E34" s="214"/>
      <c r="F34" s="215"/>
      <c r="G34" s="215"/>
      <c r="H34" s="403"/>
      <c r="I34" s="404"/>
      <c r="J34" s="46"/>
      <c r="K34" s="43"/>
      <c r="L34" s="583" t="s">
        <v>496</v>
      </c>
      <c r="M34" s="226">
        <v>-57047</v>
      </c>
      <c r="N34" s="218">
        <v>-51591</v>
      </c>
      <c r="O34" s="218">
        <v>-49126</v>
      </c>
      <c r="P34" s="358">
        <v>-4.7779651489600901E-2</v>
      </c>
      <c r="Q34" s="360">
        <v>-0.13885042158220415</v>
      </c>
      <c r="R34" s="438">
        <v>-160644</v>
      </c>
      <c r="S34" s="438">
        <v>-149070</v>
      </c>
      <c r="T34" s="1244">
        <v>-7.2047508777171879E-2</v>
      </c>
      <c r="U34" s="1239"/>
      <c r="V34" s="46"/>
      <c r="W34" s="46"/>
      <c r="Y34" s="255"/>
      <c r="Z34" s="255"/>
      <c r="AA34" s="255"/>
      <c r="AB34" s="255"/>
      <c r="AC34" s="255"/>
      <c r="AD34" s="255"/>
      <c r="AE34" s="253"/>
      <c r="AF34" s="253"/>
      <c r="AG34" s="253"/>
      <c r="AH34" s="253"/>
    </row>
    <row r="35" spans="2:34" ht="15" customHeight="1">
      <c r="B35" s="2292" t="s">
        <v>73</v>
      </c>
      <c r="C35" s="2293"/>
      <c r="D35" s="223"/>
      <c r="E35" s="214"/>
      <c r="F35" s="215"/>
      <c r="G35" s="215"/>
      <c r="H35" s="403"/>
      <c r="I35" s="404"/>
      <c r="J35" s="46"/>
      <c r="K35" s="43"/>
      <c r="L35" s="584" t="s">
        <v>69</v>
      </c>
      <c r="M35" s="227">
        <v>-1465571</v>
      </c>
      <c r="N35" s="220">
        <v>-1582153</v>
      </c>
      <c r="O35" s="220">
        <v>-1666146</v>
      </c>
      <c r="P35" s="361">
        <v>5.3087786073786794E-2</v>
      </c>
      <c r="Q35" s="464">
        <v>0.13685792090591312</v>
      </c>
      <c r="R35" s="773">
        <v>-4210749</v>
      </c>
      <c r="S35" s="773">
        <v>-4750168</v>
      </c>
      <c r="T35" s="1245">
        <v>0.12810523733426049</v>
      </c>
      <c r="U35" s="1239"/>
      <c r="V35" s="46"/>
      <c r="W35" s="46"/>
      <c r="Y35" s="253"/>
      <c r="Z35" s="253"/>
      <c r="AA35" s="253"/>
      <c r="AB35" s="255"/>
      <c r="AC35" s="255"/>
      <c r="AD35" s="255"/>
      <c r="AE35" s="255"/>
      <c r="AF35" s="255"/>
      <c r="AG35" s="255"/>
    </row>
    <row r="36" spans="2:34" ht="14.5">
      <c r="B36" s="221"/>
      <c r="C36" s="2279" t="s">
        <v>519</v>
      </c>
      <c r="D36" s="2279"/>
      <c r="E36" s="214">
        <v>45296819</v>
      </c>
      <c r="F36" s="215">
        <v>44639208</v>
      </c>
      <c r="G36" s="215">
        <v>42813340</v>
      </c>
      <c r="H36" s="403">
        <v>-4.0902786626501077E-2</v>
      </c>
      <c r="I36" s="404">
        <v>-5.4826785960400443E-2</v>
      </c>
      <c r="J36" s="46"/>
      <c r="K36" s="43"/>
      <c r="L36" s="45"/>
      <c r="M36" s="226"/>
      <c r="N36" s="218"/>
      <c r="O36" s="218"/>
      <c r="P36" s="358"/>
      <c r="Q36" s="360"/>
      <c r="R36" s="773"/>
      <c r="S36" s="773"/>
      <c r="T36" s="1245"/>
      <c r="U36" s="1239"/>
      <c r="V36" s="46"/>
      <c r="W36" s="46"/>
      <c r="X36" s="134"/>
      <c r="Y36" s="253"/>
      <c r="Z36" s="253"/>
      <c r="AA36" s="253"/>
      <c r="AB36" s="255"/>
      <c r="AC36" s="255"/>
      <c r="AD36" s="255"/>
      <c r="AE36" s="255"/>
      <c r="AF36" s="255"/>
      <c r="AG36" s="255"/>
      <c r="AH36" s="253"/>
    </row>
    <row r="37" spans="2:34" ht="16.399999999999999" customHeight="1">
      <c r="B37" s="221"/>
      <c r="C37" s="2286" t="s">
        <v>520</v>
      </c>
      <c r="D37" s="2286"/>
      <c r="E37" s="214">
        <v>85282102</v>
      </c>
      <c r="F37" s="215">
        <v>91339219</v>
      </c>
      <c r="G37" s="215">
        <v>93468558</v>
      </c>
      <c r="H37" s="403">
        <v>2.3312428366614346E-2</v>
      </c>
      <c r="I37" s="404">
        <v>9.599266209456235E-2</v>
      </c>
      <c r="J37" s="46"/>
      <c r="K37" s="43"/>
      <c r="L37" s="258" t="s">
        <v>438</v>
      </c>
      <c r="M37" s="227">
        <v>1859294</v>
      </c>
      <c r="N37" s="220">
        <v>2292734</v>
      </c>
      <c r="O37" s="220">
        <v>2132670</v>
      </c>
      <c r="P37" s="361">
        <v>-6.9813593726965273E-2</v>
      </c>
      <c r="Q37" s="464">
        <v>0.14703215306455031</v>
      </c>
      <c r="R37" s="773">
        <v>5314731</v>
      </c>
      <c r="S37" s="773">
        <v>6521415</v>
      </c>
      <c r="T37" s="1245">
        <v>0.227045169360406</v>
      </c>
      <c r="U37" s="1239"/>
      <c r="V37" s="46"/>
      <c r="W37" s="46"/>
      <c r="X37" s="253"/>
      <c r="Y37" s="253"/>
      <c r="Z37" s="253"/>
      <c r="AA37" s="253"/>
      <c r="AB37" s="253"/>
      <c r="AC37" s="252"/>
      <c r="AD37" s="252"/>
      <c r="AE37" s="252"/>
    </row>
    <row r="38" spans="2:34" s="134" customFormat="1" ht="16.399999999999999" customHeight="1">
      <c r="B38" s="222"/>
      <c r="C38" s="2281" t="s">
        <v>437</v>
      </c>
      <c r="D38" s="2281"/>
      <c r="E38" s="216">
        <v>130578921</v>
      </c>
      <c r="F38" s="217">
        <v>135978427</v>
      </c>
      <c r="G38" s="217">
        <v>136281898</v>
      </c>
      <c r="H38" s="405">
        <v>2.2317584244447835E-3</v>
      </c>
      <c r="I38" s="406">
        <v>4.3674560613041057E-2</v>
      </c>
      <c r="J38" s="153"/>
      <c r="K38" s="219"/>
      <c r="L38" s="585" t="s">
        <v>70</v>
      </c>
      <c r="M38" s="226">
        <v>-456956</v>
      </c>
      <c r="N38" s="218">
        <v>-542848</v>
      </c>
      <c r="O38" s="218">
        <v>-535124</v>
      </c>
      <c r="P38" s="358">
        <v>-1.4228660693232729E-2</v>
      </c>
      <c r="Q38" s="360">
        <v>0.17106242176489639</v>
      </c>
      <c r="R38" s="438">
        <v>-1285796</v>
      </c>
      <c r="S38" s="438">
        <v>-1595713</v>
      </c>
      <c r="T38" s="1244">
        <v>0.24103123668140203</v>
      </c>
      <c r="U38" s="1238"/>
      <c r="V38" s="153"/>
      <c r="W38" s="153"/>
      <c r="X38" s="253"/>
      <c r="Y38" s="253"/>
      <c r="Z38" s="253"/>
      <c r="AA38" s="253"/>
      <c r="AB38" s="253"/>
      <c r="AC38" s="253"/>
      <c r="AD38" s="253"/>
      <c r="AE38" s="253"/>
    </row>
    <row r="39" spans="2:34">
      <c r="B39" s="2285"/>
      <c r="C39" s="2286"/>
      <c r="D39" s="43"/>
      <c r="E39" s="214"/>
      <c r="F39" s="215"/>
      <c r="G39" s="215"/>
      <c r="H39" s="403"/>
      <c r="I39" s="404"/>
      <c r="J39" s="46"/>
      <c r="K39" s="43"/>
      <c r="L39" s="586" t="s">
        <v>441</v>
      </c>
      <c r="M39" s="227">
        <v>1402338</v>
      </c>
      <c r="N39" s="220">
        <v>1749886</v>
      </c>
      <c r="O39" s="220">
        <v>1597546</v>
      </c>
      <c r="P39" s="361">
        <v>-8.7057099719638875E-2</v>
      </c>
      <c r="Q39" s="464">
        <v>0.13920181867709497</v>
      </c>
      <c r="R39" s="773">
        <v>4028935</v>
      </c>
      <c r="S39" s="773">
        <v>4925702</v>
      </c>
      <c r="T39" s="1245">
        <v>0.22258164998938926</v>
      </c>
      <c r="U39" s="1238"/>
      <c r="V39" s="46"/>
      <c r="W39" s="46"/>
      <c r="X39" s="46"/>
      <c r="Y39" s="46"/>
      <c r="Z39" s="46"/>
      <c r="AA39" s="46"/>
      <c r="AB39" s="253"/>
      <c r="AC39" s="253"/>
      <c r="AD39" s="253"/>
      <c r="AE39" s="253"/>
    </row>
    <row r="40" spans="2:34" s="134" customFormat="1">
      <c r="B40" s="258" t="s">
        <v>439</v>
      </c>
      <c r="C40" s="219"/>
      <c r="D40" s="223"/>
      <c r="E40" s="216">
        <v>5122666</v>
      </c>
      <c r="F40" s="217">
        <v>5227145</v>
      </c>
      <c r="G40" s="217">
        <v>6850850</v>
      </c>
      <c r="H40" s="405">
        <v>0.31062941624921442</v>
      </c>
      <c r="I40" s="406">
        <v>0.33736027295162324</v>
      </c>
      <c r="J40" s="153"/>
      <c r="K40" s="219"/>
      <c r="L40" s="583" t="s">
        <v>71</v>
      </c>
      <c r="M40" s="226"/>
      <c r="N40" s="218"/>
      <c r="O40" s="218"/>
      <c r="P40" s="358"/>
      <c r="Q40" s="360"/>
      <c r="R40" s="438"/>
      <c r="S40" s="438"/>
      <c r="T40" s="1244"/>
      <c r="U40" s="1238"/>
      <c r="V40" s="153"/>
      <c r="W40" s="153"/>
      <c r="X40" s="46"/>
      <c r="Y40" s="46"/>
      <c r="Z40" s="46"/>
      <c r="AA40" s="46"/>
      <c r="AB40" s="253"/>
      <c r="AC40" s="253"/>
      <c r="AD40" s="253"/>
      <c r="AE40" s="253"/>
    </row>
    <row r="41" spans="2:34" ht="14.5" thickBot="1">
      <c r="B41" s="221"/>
      <c r="C41" s="2286" t="s">
        <v>158</v>
      </c>
      <c r="D41" s="2286"/>
      <c r="E41" s="214">
        <v>4289860</v>
      </c>
      <c r="F41" s="215">
        <v>4355414</v>
      </c>
      <c r="G41" s="215">
        <v>6146597</v>
      </c>
      <c r="H41" s="403">
        <v>0.4112543606646808</v>
      </c>
      <c r="I41" s="404">
        <v>0.43281995216627117</v>
      </c>
      <c r="J41" s="46"/>
      <c r="K41" s="43"/>
      <c r="L41" s="731" t="s">
        <v>521</v>
      </c>
      <c r="M41" s="732">
        <v>1402338</v>
      </c>
      <c r="N41" s="733">
        <v>1749886</v>
      </c>
      <c r="O41" s="733">
        <v>1597546</v>
      </c>
      <c r="P41" s="697">
        <v>-8.7057099719638875E-2</v>
      </c>
      <c r="Q41" s="698">
        <v>0.13920181867709497</v>
      </c>
      <c r="R41" s="787">
        <v>4028935</v>
      </c>
      <c r="S41" s="787">
        <v>4925702</v>
      </c>
      <c r="T41" s="1246">
        <v>0.22258164998938926</v>
      </c>
      <c r="U41" s="1239"/>
      <c r="V41" s="46"/>
      <c r="W41" s="46"/>
      <c r="X41" s="153"/>
      <c r="Y41" s="153"/>
      <c r="Z41" s="153"/>
      <c r="AA41" s="153"/>
      <c r="AB41" s="46"/>
      <c r="AC41" s="46"/>
      <c r="AD41" s="46"/>
    </row>
    <row r="42" spans="2:34">
      <c r="B42" s="221"/>
      <c r="C42" s="2286" t="s">
        <v>159</v>
      </c>
      <c r="D42" s="2286"/>
      <c r="E42" s="214">
        <v>832806</v>
      </c>
      <c r="F42" s="215">
        <v>871731</v>
      </c>
      <c r="G42" s="215">
        <v>704253</v>
      </c>
      <c r="H42" s="403">
        <v>-0.19212119334978336</v>
      </c>
      <c r="I42" s="404">
        <v>-0.15436127981786874</v>
      </c>
      <c r="J42" s="46"/>
      <c r="K42" s="43"/>
      <c r="L42" s="46"/>
      <c r="M42" s="46"/>
      <c r="N42" s="46"/>
      <c r="O42" s="46"/>
      <c r="P42" s="46"/>
      <c r="Q42" s="46"/>
      <c r="V42" s="46"/>
      <c r="W42" s="46"/>
      <c r="X42" s="153"/>
      <c r="Y42" s="153"/>
      <c r="Z42" s="153"/>
      <c r="AA42" s="153"/>
      <c r="AB42" s="46"/>
      <c r="AC42" s="46"/>
      <c r="AD42" s="46"/>
    </row>
    <row r="43" spans="2:34">
      <c r="B43" s="221"/>
      <c r="C43" s="225"/>
      <c r="D43" s="225"/>
      <c r="E43" s="214"/>
      <c r="F43" s="215"/>
      <c r="G43" s="215"/>
      <c r="H43" s="403"/>
      <c r="I43" s="404"/>
      <c r="J43" s="46"/>
      <c r="K43" s="43"/>
      <c r="L43" s="1718" t="s">
        <v>498</v>
      </c>
      <c r="M43" s="46"/>
      <c r="N43" s="46"/>
      <c r="O43" s="46"/>
      <c r="P43" s="46"/>
      <c r="Q43" s="46"/>
      <c r="R43" s="46"/>
      <c r="S43" s="46"/>
      <c r="T43" s="46"/>
      <c r="U43" s="905"/>
      <c r="V43" s="46"/>
      <c r="W43" s="46"/>
      <c r="X43" s="153"/>
      <c r="Y43" s="153"/>
      <c r="Z43" s="153"/>
      <c r="AA43" s="153"/>
      <c r="AB43" s="46"/>
      <c r="AC43" s="46"/>
      <c r="AD43" s="46"/>
    </row>
    <row r="44" spans="2:34" s="134" customFormat="1">
      <c r="B44" s="2280" t="s">
        <v>157</v>
      </c>
      <c r="C44" s="2281"/>
      <c r="D44" s="223"/>
      <c r="E44" s="216">
        <v>11160491</v>
      </c>
      <c r="F44" s="217">
        <v>8935346</v>
      </c>
      <c r="G44" s="217">
        <v>8904033</v>
      </c>
      <c r="H44" s="405">
        <v>-3.5043970317433708E-3</v>
      </c>
      <c r="I44" s="406">
        <v>-0.20218268174760412</v>
      </c>
      <c r="J44" s="153"/>
      <c r="K44" s="219"/>
      <c r="L44" s="1718" t="s">
        <v>499</v>
      </c>
      <c r="M44" s="153"/>
      <c r="N44" s="153"/>
      <c r="O44" s="153"/>
      <c r="P44" s="153"/>
      <c r="Q44" s="153"/>
      <c r="R44" s="153"/>
      <c r="S44" s="153"/>
      <c r="T44" s="153"/>
      <c r="U44" s="1256"/>
      <c r="V44" s="153"/>
      <c r="W44" s="153"/>
      <c r="X44" s="153"/>
      <c r="Y44" s="153"/>
      <c r="Z44" s="153"/>
      <c r="AA44" s="153"/>
      <c r="AB44" s="153"/>
      <c r="AC44" s="153"/>
      <c r="AD44" s="153"/>
    </row>
    <row r="45" spans="2:34" s="134" customFormat="1">
      <c r="B45" s="2280" t="s">
        <v>472</v>
      </c>
      <c r="C45" s="2281"/>
      <c r="D45" s="223"/>
      <c r="E45" s="216">
        <v>13045879</v>
      </c>
      <c r="F45" s="217">
        <v>9772249</v>
      </c>
      <c r="G45" s="217">
        <v>9508030</v>
      </c>
      <c r="H45" s="405">
        <v>-2.7037686002474966E-2</v>
      </c>
      <c r="I45" s="406">
        <v>-0.2711851765603529</v>
      </c>
      <c r="J45" s="153"/>
      <c r="K45" s="219"/>
      <c r="M45" s="219"/>
      <c r="N45" s="219"/>
      <c r="O45" s="219"/>
      <c r="P45" s="219"/>
      <c r="Q45" s="219"/>
      <c r="R45" s="219"/>
      <c r="S45" s="219"/>
      <c r="T45" s="219"/>
      <c r="U45" s="550"/>
      <c r="V45" s="153"/>
      <c r="W45" s="153"/>
      <c r="X45" s="153"/>
      <c r="Y45" s="153"/>
      <c r="Z45" s="153"/>
      <c r="AA45" s="153"/>
      <c r="AB45" s="153"/>
      <c r="AC45" s="153"/>
      <c r="AD45" s="153"/>
    </row>
    <row r="46" spans="2:34" s="134" customFormat="1">
      <c r="B46" s="2280" t="s">
        <v>422</v>
      </c>
      <c r="C46" s="2281"/>
      <c r="D46" s="223"/>
      <c r="E46" s="216">
        <v>466957</v>
      </c>
      <c r="F46" s="217">
        <v>559370</v>
      </c>
      <c r="G46" s="217">
        <v>553851</v>
      </c>
      <c r="H46" s="405">
        <v>-9.8664569068773796E-3</v>
      </c>
      <c r="I46" s="406">
        <v>0.18608565670929014</v>
      </c>
      <c r="J46" s="153"/>
      <c r="K46" s="219"/>
      <c r="M46" s="396"/>
      <c r="N46" s="396"/>
      <c r="O46" s="396"/>
      <c r="P46" s="396"/>
      <c r="Q46" s="396"/>
      <c r="R46" s="396"/>
      <c r="S46" s="396"/>
      <c r="T46" s="396"/>
      <c r="U46" s="1257"/>
      <c r="V46" s="153"/>
      <c r="W46" s="153"/>
      <c r="X46" s="153"/>
      <c r="Y46" s="153"/>
      <c r="Z46" s="153"/>
      <c r="AA46" s="153"/>
      <c r="AB46" s="153"/>
      <c r="AC46" s="153"/>
      <c r="AD46" s="153"/>
    </row>
    <row r="47" spans="2:34" s="134" customFormat="1">
      <c r="B47" s="222" t="s">
        <v>500</v>
      </c>
      <c r="C47" s="223"/>
      <c r="D47" s="223"/>
      <c r="E47" s="216">
        <v>354562</v>
      </c>
      <c r="F47" s="217">
        <v>387867</v>
      </c>
      <c r="G47" s="217">
        <v>455454</v>
      </c>
      <c r="H47" s="405">
        <v>0.17425303003349085</v>
      </c>
      <c r="I47" s="406">
        <v>0.28455390030516525</v>
      </c>
      <c r="J47" s="153"/>
      <c r="K47" s="219"/>
      <c r="L47" s="2291"/>
      <c r="M47" s="2291"/>
      <c r="N47" s="2291"/>
      <c r="O47" s="2291"/>
      <c r="P47" s="2291"/>
      <c r="Q47" s="2291"/>
      <c r="R47" s="423"/>
      <c r="S47" s="423"/>
      <c r="T47" s="423"/>
      <c r="U47" s="1252"/>
      <c r="V47" s="153"/>
      <c r="W47" s="153"/>
      <c r="X47" s="153"/>
      <c r="Y47" s="153"/>
      <c r="Z47" s="153"/>
      <c r="AA47" s="153"/>
      <c r="AB47" s="153"/>
      <c r="AC47" s="153"/>
      <c r="AD47" s="153"/>
    </row>
    <row r="48" spans="2:34" s="134" customFormat="1" ht="14.5">
      <c r="B48" s="2280" t="s">
        <v>638</v>
      </c>
      <c r="C48" s="2281"/>
      <c r="D48" s="223"/>
      <c r="E48" s="216">
        <v>5629964</v>
      </c>
      <c r="F48" s="217">
        <v>5766446</v>
      </c>
      <c r="G48" s="217">
        <v>6326130</v>
      </c>
      <c r="H48" s="405">
        <v>9.7058742941492901E-2</v>
      </c>
      <c r="I48" s="406">
        <v>0.12365372140923103</v>
      </c>
      <c r="J48" s="153"/>
      <c r="K48" s="153"/>
      <c r="L48" s="2291"/>
      <c r="M48" s="2291"/>
      <c r="N48" s="2291"/>
      <c r="O48" s="2291"/>
      <c r="P48" s="2291"/>
      <c r="Q48" s="2291"/>
      <c r="R48" s="423"/>
      <c r="S48" s="423"/>
      <c r="T48" s="423"/>
      <c r="U48" s="1252"/>
      <c r="V48" s="153"/>
      <c r="W48" s="153"/>
      <c r="X48" s="46"/>
      <c r="Y48" s="46"/>
      <c r="Z48" s="46"/>
      <c r="AA48" s="46"/>
      <c r="AB48" s="153"/>
      <c r="AC48" s="153"/>
      <c r="AD48" s="153"/>
    </row>
    <row r="49" spans="2:30" s="134" customFormat="1">
      <c r="B49" s="2294" t="s">
        <v>446</v>
      </c>
      <c r="C49" s="2295"/>
      <c r="D49" s="2295"/>
      <c r="E49" s="216">
        <v>166359440</v>
      </c>
      <c r="F49" s="217">
        <v>166626850</v>
      </c>
      <c r="G49" s="217">
        <v>168880246</v>
      </c>
      <c r="H49" s="405">
        <v>1.352360678966205E-2</v>
      </c>
      <c r="I49" s="406">
        <v>1.5152768006432338E-2</v>
      </c>
      <c r="J49" s="153"/>
      <c r="K49" s="153"/>
      <c r="L49" s="2291"/>
      <c r="M49" s="2291"/>
      <c r="N49" s="2291"/>
      <c r="O49" s="2291"/>
      <c r="P49" s="2291"/>
      <c r="Q49" s="2291"/>
      <c r="R49" s="423"/>
      <c r="S49" s="423"/>
      <c r="T49" s="423"/>
      <c r="U49" s="1252"/>
      <c r="V49" s="153"/>
      <c r="W49" s="153"/>
      <c r="X49" s="153"/>
      <c r="Y49" s="153"/>
      <c r="Z49" s="153"/>
      <c r="AA49" s="153"/>
      <c r="AB49" s="153"/>
      <c r="AC49" s="153"/>
      <c r="AD49" s="153"/>
    </row>
    <row r="50" spans="2:30" ht="14.75" customHeight="1">
      <c r="B50" s="2285"/>
      <c r="C50" s="2286"/>
      <c r="D50" s="43"/>
      <c r="E50" s="214"/>
      <c r="F50" s="215"/>
      <c r="G50" s="215"/>
      <c r="H50" s="403"/>
      <c r="I50" s="404"/>
      <c r="J50" s="46"/>
      <c r="K50" s="46"/>
      <c r="L50" s="250"/>
      <c r="M50" s="250"/>
      <c r="N50" s="250"/>
      <c r="O50" s="250"/>
      <c r="P50" s="250"/>
      <c r="Q50" s="250"/>
      <c r="R50" s="250"/>
      <c r="S50" s="250"/>
      <c r="T50" s="250"/>
      <c r="U50" s="1258"/>
      <c r="V50" s="46"/>
      <c r="W50" s="46"/>
      <c r="X50" s="46"/>
      <c r="Y50" s="46"/>
      <c r="Z50" s="46"/>
      <c r="AA50" s="46"/>
      <c r="AB50" s="46"/>
      <c r="AC50" s="46"/>
      <c r="AD50" s="46"/>
    </row>
    <row r="51" spans="2:30" ht="14.75" customHeight="1">
      <c r="B51" s="221"/>
      <c r="C51" s="225"/>
      <c r="D51" s="43"/>
      <c r="E51" s="214"/>
      <c r="F51" s="215"/>
      <c r="G51" s="215"/>
      <c r="H51" s="403"/>
      <c r="I51" s="404"/>
      <c r="J51" s="46"/>
      <c r="K51" s="46"/>
      <c r="L51" s="250"/>
      <c r="M51" s="250"/>
      <c r="N51" s="250"/>
      <c r="O51" s="250"/>
      <c r="P51" s="250"/>
      <c r="Q51" s="250"/>
      <c r="R51" s="250"/>
      <c r="S51" s="250"/>
      <c r="T51" s="250"/>
      <c r="U51" s="1258"/>
      <c r="V51" s="46"/>
      <c r="W51" s="46"/>
      <c r="X51" s="46"/>
      <c r="Y51" s="46"/>
      <c r="Z51" s="46"/>
      <c r="AA51" s="46"/>
      <c r="AB51" s="46"/>
      <c r="AC51" s="46"/>
      <c r="AD51" s="46"/>
    </row>
    <row r="52" spans="2:30" s="134" customFormat="1">
      <c r="B52" s="2280" t="s">
        <v>474</v>
      </c>
      <c r="C52" s="2281"/>
      <c r="D52" s="223"/>
      <c r="E52" s="216">
        <v>25351543</v>
      </c>
      <c r="F52" s="217">
        <v>24795827</v>
      </c>
      <c r="G52" s="217">
        <v>26615785</v>
      </c>
      <c r="H52" s="405">
        <v>7.339775358168131E-2</v>
      </c>
      <c r="I52" s="406">
        <v>4.9868443904972568E-2</v>
      </c>
      <c r="J52" s="153"/>
      <c r="K52" s="153"/>
      <c r="L52" s="153"/>
      <c r="M52" s="153"/>
      <c r="N52" s="153"/>
      <c r="O52" s="153"/>
      <c r="P52" s="153"/>
      <c r="Q52" s="153"/>
      <c r="R52" s="153"/>
      <c r="S52" s="153"/>
      <c r="T52" s="153"/>
      <c r="U52" s="1256"/>
      <c r="V52" s="153"/>
      <c r="W52" s="153"/>
      <c r="X52" s="46"/>
      <c r="Y52" s="46"/>
      <c r="Z52" s="46"/>
      <c r="AA52" s="46"/>
      <c r="AB52" s="153"/>
      <c r="AC52" s="153"/>
      <c r="AD52" s="153"/>
    </row>
    <row r="53" spans="2:30">
      <c r="B53" s="45"/>
      <c r="C53" s="43" t="s">
        <v>299</v>
      </c>
      <c r="D53" s="43"/>
      <c r="E53" s="214">
        <v>12679794</v>
      </c>
      <c r="F53" s="215">
        <v>12679794</v>
      </c>
      <c r="G53" s="215">
        <v>12679794</v>
      </c>
      <c r="H53" s="403">
        <v>0</v>
      </c>
      <c r="I53" s="404">
        <v>0</v>
      </c>
      <c r="J53" s="46"/>
      <c r="K53" s="46"/>
      <c r="L53" s="46"/>
      <c r="M53" s="46"/>
      <c r="N53" s="46"/>
      <c r="O53" s="46"/>
      <c r="P53" s="46"/>
      <c r="Q53" s="46"/>
      <c r="R53" s="46"/>
      <c r="S53" s="46"/>
      <c r="T53" s="46"/>
      <c r="U53" s="905"/>
      <c r="V53" s="46"/>
      <c r="W53" s="46"/>
      <c r="X53" s="46"/>
      <c r="Y53" s="46"/>
      <c r="Z53" s="46"/>
      <c r="AA53" s="46"/>
      <c r="AB53" s="46"/>
      <c r="AC53" s="46"/>
      <c r="AD53" s="46"/>
    </row>
    <row r="54" spans="2:30">
      <c r="B54" s="45"/>
      <c r="C54" s="43" t="s">
        <v>332</v>
      </c>
      <c r="D54" s="43"/>
      <c r="E54" s="214">
        <v>6372468</v>
      </c>
      <c r="F54" s="215">
        <v>5906590</v>
      </c>
      <c r="G54" s="215">
        <v>5906590</v>
      </c>
      <c r="H54" s="403">
        <v>0</v>
      </c>
      <c r="I54" s="404">
        <v>-7.3107938713854667E-2</v>
      </c>
      <c r="J54" s="46"/>
      <c r="K54" s="46"/>
      <c r="L54" s="46"/>
      <c r="M54" s="46"/>
      <c r="N54" s="46"/>
      <c r="O54" s="46"/>
      <c r="P54" s="46"/>
      <c r="Q54" s="46"/>
      <c r="R54" s="46"/>
      <c r="S54" s="46"/>
      <c r="T54" s="46"/>
      <c r="U54" s="905"/>
      <c r="V54" s="46"/>
      <c r="W54" s="46"/>
      <c r="X54" s="46"/>
      <c r="Y54" s="46"/>
      <c r="Z54" s="46"/>
      <c r="AA54" s="46"/>
      <c r="AB54" s="46"/>
      <c r="AC54" s="46"/>
      <c r="AD54" s="46"/>
    </row>
    <row r="55" spans="2:30">
      <c r="B55" s="224"/>
      <c r="C55" s="2296" t="s">
        <v>475</v>
      </c>
      <c r="D55" s="2296"/>
      <c r="E55" s="214">
        <v>222730</v>
      </c>
      <c r="F55" s="215">
        <v>282927</v>
      </c>
      <c r="G55" s="215">
        <v>505339</v>
      </c>
      <c r="H55" s="403">
        <v>0.78611090493307456</v>
      </c>
      <c r="I55" s="404">
        <v>1.2688411978628833</v>
      </c>
      <c r="J55" s="46"/>
      <c r="K55" s="46"/>
      <c r="L55" s="46"/>
      <c r="M55" s="46"/>
      <c r="N55" s="46"/>
      <c r="O55" s="46"/>
      <c r="P55" s="46"/>
      <c r="Q55" s="46"/>
      <c r="R55" s="46"/>
      <c r="S55" s="46"/>
      <c r="T55" s="46"/>
      <c r="U55" s="905"/>
      <c r="V55" s="46"/>
      <c r="W55" s="46"/>
      <c r="X55" s="46"/>
      <c r="Y55" s="46"/>
      <c r="Z55" s="46"/>
      <c r="AA55" s="46"/>
      <c r="AB55" s="46"/>
      <c r="AC55" s="46"/>
      <c r="AD55" s="46"/>
    </row>
    <row r="56" spans="2:30">
      <c r="B56" s="2297" t="s">
        <v>476</v>
      </c>
      <c r="C56" s="2298"/>
      <c r="D56" s="43"/>
      <c r="E56" s="214">
        <v>6076551</v>
      </c>
      <c r="F56" s="215">
        <v>5926516</v>
      </c>
      <c r="G56" s="215">
        <v>7524062</v>
      </c>
      <c r="H56" s="403">
        <v>0.26955904615797882</v>
      </c>
      <c r="I56" s="404">
        <v>0.23821259790298807</v>
      </c>
      <c r="J56" s="46"/>
      <c r="K56" s="46"/>
      <c r="L56" s="46"/>
      <c r="M56" s="46"/>
      <c r="N56" s="46"/>
      <c r="O56" s="46"/>
      <c r="P56" s="46"/>
      <c r="Q56" s="46"/>
      <c r="R56" s="46"/>
      <c r="S56" s="46"/>
      <c r="T56" s="46"/>
      <c r="U56" s="905"/>
      <c r="V56" s="46"/>
      <c r="W56" s="46"/>
      <c r="X56" s="153"/>
      <c r="Y56" s="153"/>
      <c r="Z56" s="153"/>
      <c r="AA56" s="153"/>
      <c r="AB56" s="46"/>
      <c r="AC56" s="46"/>
      <c r="AD56" s="46"/>
    </row>
    <row r="57" spans="2:30">
      <c r="B57" s="224"/>
      <c r="C57" s="849"/>
      <c r="D57" s="43"/>
      <c r="E57" s="214"/>
      <c r="F57" s="215"/>
      <c r="G57" s="215"/>
      <c r="H57" s="403"/>
      <c r="I57" s="404"/>
      <c r="J57" s="46"/>
      <c r="K57" s="46"/>
      <c r="L57" s="46"/>
      <c r="M57" s="46"/>
      <c r="N57" s="46"/>
      <c r="O57" s="46"/>
      <c r="P57" s="46"/>
      <c r="Q57" s="46"/>
      <c r="R57" s="46"/>
      <c r="S57" s="46"/>
      <c r="T57" s="46"/>
      <c r="U57" s="905"/>
      <c r="V57" s="46"/>
      <c r="W57" s="46"/>
      <c r="X57" s="153"/>
      <c r="Y57" s="153"/>
      <c r="Z57" s="153"/>
      <c r="AA57" s="153"/>
      <c r="AB57" s="46"/>
      <c r="AC57" s="46"/>
      <c r="AD57" s="46"/>
    </row>
    <row r="58" spans="2:30" ht="14.75" customHeight="1">
      <c r="B58" s="2299"/>
      <c r="C58" s="2296"/>
      <c r="D58" s="43"/>
      <c r="E58" s="214"/>
      <c r="F58" s="215"/>
      <c r="G58" s="215"/>
      <c r="H58" s="403"/>
      <c r="I58" s="404"/>
      <c r="J58" s="46"/>
      <c r="K58" s="46"/>
      <c r="L58" s="46"/>
      <c r="M58" s="46"/>
      <c r="N58" s="46"/>
      <c r="O58" s="46"/>
      <c r="P58" s="46"/>
      <c r="Q58" s="46"/>
      <c r="R58" s="46"/>
      <c r="S58" s="46"/>
      <c r="T58" s="46"/>
      <c r="U58" s="905"/>
      <c r="V58" s="46"/>
      <c r="W58" s="46"/>
      <c r="AB58" s="46"/>
      <c r="AC58" s="46"/>
      <c r="AD58" s="46"/>
    </row>
    <row r="59" spans="2:30" s="134" customFormat="1">
      <c r="B59" s="2234" t="s">
        <v>453</v>
      </c>
      <c r="C59" s="2235"/>
      <c r="D59" s="2235"/>
      <c r="E59" s="216">
        <v>25351543</v>
      </c>
      <c r="F59" s="217">
        <v>24795827</v>
      </c>
      <c r="G59" s="217">
        <v>26615785</v>
      </c>
      <c r="H59" s="405">
        <v>7.339775358168131E-2</v>
      </c>
      <c r="I59" s="406">
        <v>4.9868443904972568E-2</v>
      </c>
      <c r="J59" s="153"/>
      <c r="K59" s="153"/>
      <c r="L59" s="153"/>
      <c r="M59" s="153"/>
      <c r="N59" s="153"/>
      <c r="O59" s="153"/>
      <c r="P59" s="153"/>
      <c r="Q59" s="153"/>
      <c r="R59" s="153"/>
      <c r="S59" s="153"/>
      <c r="T59" s="153"/>
      <c r="U59" s="1256"/>
      <c r="V59" s="153"/>
      <c r="W59" s="153"/>
      <c r="AB59" s="153"/>
      <c r="AC59" s="153"/>
      <c r="AD59" s="153"/>
    </row>
    <row r="60" spans="2:30" ht="16.25" customHeight="1">
      <c r="B60" s="190"/>
      <c r="C60" s="191"/>
      <c r="D60" s="191"/>
      <c r="E60" s="216"/>
      <c r="F60" s="217"/>
      <c r="G60" s="217"/>
      <c r="H60" s="405"/>
      <c r="I60" s="406"/>
      <c r="J60" s="46"/>
      <c r="K60"/>
      <c r="L60"/>
      <c r="M60"/>
      <c r="N60"/>
      <c r="O60"/>
      <c r="P60"/>
      <c r="Q60"/>
      <c r="R60"/>
      <c r="S60"/>
      <c r="T60"/>
      <c r="U60" s="76"/>
    </row>
    <row r="61" spans="2:30" s="134" customFormat="1" ht="14.5">
      <c r="B61" s="2287" t="s">
        <v>454</v>
      </c>
      <c r="C61" s="2288"/>
      <c r="D61" s="2288"/>
      <c r="E61" s="216">
        <v>191710983</v>
      </c>
      <c r="F61" s="217">
        <v>191422677</v>
      </c>
      <c r="G61" s="217">
        <v>195496031</v>
      </c>
      <c r="H61" s="405">
        <v>2.1279370155292521E-2</v>
      </c>
      <c r="I61" s="406">
        <v>1.9743511512848484E-2</v>
      </c>
      <c r="J61" s="153"/>
      <c r="K61" s="119"/>
      <c r="L61" s="119"/>
      <c r="M61" s="119"/>
      <c r="N61" s="119"/>
      <c r="O61" s="119"/>
      <c r="P61" s="119"/>
      <c r="Q61" s="119"/>
      <c r="R61" s="119"/>
      <c r="S61" s="119"/>
      <c r="T61" s="119"/>
      <c r="U61" s="1259"/>
      <c r="X61" s="40"/>
      <c r="Y61" s="40"/>
      <c r="Z61" s="40"/>
      <c r="AA61" s="40"/>
    </row>
    <row r="62" spans="2:30" ht="13.25" customHeight="1">
      <c r="B62" s="2285"/>
      <c r="C62" s="2286"/>
      <c r="D62" s="225"/>
      <c r="E62" s="216"/>
      <c r="F62" s="217"/>
      <c r="G62" s="217"/>
      <c r="H62" s="405"/>
      <c r="I62" s="406"/>
      <c r="J62" s="46"/>
      <c r="K62"/>
      <c r="L62"/>
      <c r="M62"/>
      <c r="N62"/>
      <c r="O62"/>
      <c r="P62"/>
      <c r="Q62"/>
      <c r="R62"/>
      <c r="S62"/>
      <c r="T62"/>
      <c r="U62" s="76"/>
    </row>
    <row r="63" spans="2:30" ht="14.5">
      <c r="B63" s="2280" t="s">
        <v>455</v>
      </c>
      <c r="C63" s="2281"/>
      <c r="D63" s="223"/>
      <c r="E63" s="216">
        <v>140242082</v>
      </c>
      <c r="F63" s="217">
        <v>135664961</v>
      </c>
      <c r="G63" s="217">
        <v>143063117</v>
      </c>
      <c r="H63" s="405">
        <v>5.4532548017317453E-2</v>
      </c>
      <c r="I63" s="406">
        <v>2.0115467196215753E-2</v>
      </c>
      <c r="J63" s="46"/>
      <c r="K63"/>
      <c r="L63"/>
      <c r="M63"/>
      <c r="N63"/>
      <c r="O63"/>
      <c r="P63"/>
      <c r="Q63"/>
      <c r="R63"/>
      <c r="S63"/>
      <c r="T63"/>
      <c r="U63" s="76"/>
    </row>
    <row r="64" spans="2:30" ht="14.5">
      <c r="B64" s="2285" t="s">
        <v>456</v>
      </c>
      <c r="C64" s="2286"/>
      <c r="D64" s="225"/>
      <c r="E64" s="214">
        <v>19593247</v>
      </c>
      <c r="F64" s="215">
        <v>20908399</v>
      </c>
      <c r="G64" s="215">
        <v>20740429</v>
      </c>
      <c r="H64" s="403">
        <v>-8.0336136688418849E-3</v>
      </c>
      <c r="I64" s="404">
        <v>5.8549866696418415E-2</v>
      </c>
      <c r="J64" s="46"/>
      <c r="K64"/>
      <c r="L64"/>
      <c r="M64"/>
      <c r="N64"/>
      <c r="O64"/>
      <c r="P64"/>
      <c r="Q64"/>
      <c r="R64"/>
      <c r="S64"/>
      <c r="T64"/>
      <c r="U64" s="76"/>
    </row>
    <row r="65" spans="2:21" ht="14.5">
      <c r="B65" s="221" t="s">
        <v>457</v>
      </c>
      <c r="C65" s="225"/>
      <c r="D65" s="225"/>
      <c r="E65" s="214">
        <v>75257883</v>
      </c>
      <c r="F65" s="215">
        <v>68251113</v>
      </c>
      <c r="G65" s="215">
        <v>69365422</v>
      </c>
      <c r="H65" s="403">
        <v>1.6326605545612129E-2</v>
      </c>
      <c r="I65" s="404">
        <v>-7.8296927379687256E-2</v>
      </c>
      <c r="J65" s="46"/>
      <c r="K65"/>
      <c r="L65"/>
      <c r="M65"/>
      <c r="N65"/>
      <c r="O65"/>
      <c r="P65"/>
      <c r="Q65"/>
      <c r="R65"/>
      <c r="S65"/>
      <c r="T65"/>
      <c r="U65" s="76"/>
    </row>
    <row r="66" spans="2:21" ht="15" thickBot="1">
      <c r="B66" s="2302" t="s">
        <v>458</v>
      </c>
      <c r="C66" s="2303"/>
      <c r="D66" s="397"/>
      <c r="E66" s="734">
        <v>45390952</v>
      </c>
      <c r="F66" s="574">
        <v>46505449</v>
      </c>
      <c r="G66" s="574">
        <v>52957266</v>
      </c>
      <c r="H66" s="735">
        <v>0.13873249562648024</v>
      </c>
      <c r="I66" s="736">
        <v>0.16669211961009323</v>
      </c>
      <c r="J66" s="46"/>
      <c r="K66"/>
      <c r="L66"/>
      <c r="M66"/>
      <c r="N66"/>
      <c r="O66"/>
      <c r="P66"/>
      <c r="Q66"/>
      <c r="R66"/>
      <c r="S66"/>
      <c r="T66"/>
      <c r="U66" s="76"/>
    </row>
    <row r="67" spans="2:21">
      <c r="B67" s="2301"/>
      <c r="C67" s="2301"/>
      <c r="D67" s="43"/>
      <c r="E67" s="43"/>
      <c r="F67" s="43"/>
      <c r="G67" s="43"/>
      <c r="H67" s="43"/>
      <c r="I67" s="43"/>
      <c r="J67" s="46"/>
    </row>
    <row r="68" spans="2:21">
      <c r="B68" s="2300" t="s">
        <v>522</v>
      </c>
      <c r="C68" s="2270"/>
      <c r="D68" s="2270"/>
      <c r="E68" s="2270"/>
      <c r="F68" s="2270"/>
      <c r="G68" s="2270"/>
      <c r="H68" s="2270"/>
      <c r="I68" s="2270"/>
      <c r="J68" s="46"/>
    </row>
    <row r="69" spans="2:21" ht="14.15" customHeight="1">
      <c r="B69" s="2300" t="s">
        <v>523</v>
      </c>
      <c r="C69" s="2300"/>
      <c r="D69" s="2300"/>
      <c r="E69" s="2300"/>
      <c r="F69" s="2300"/>
      <c r="G69" s="2300"/>
      <c r="H69" s="2300"/>
      <c r="I69" s="2300"/>
      <c r="J69" s="46"/>
    </row>
    <row r="70" spans="2:21">
      <c r="B70" s="1747" t="s">
        <v>524</v>
      </c>
      <c r="C70" s="1747"/>
      <c r="D70" s="1747"/>
      <c r="E70" s="1747"/>
      <c r="F70" s="1747"/>
      <c r="G70" s="1747"/>
      <c r="H70" s="1718"/>
      <c r="I70" s="1718"/>
      <c r="J70" s="46"/>
    </row>
    <row r="71" spans="2:21">
      <c r="B71" s="1644"/>
      <c r="C71" s="1644"/>
      <c r="D71" s="1644"/>
      <c r="E71" s="1644"/>
      <c r="F71" s="1644"/>
      <c r="G71" s="1644"/>
      <c r="H71" s="1644"/>
      <c r="I71" s="1644"/>
      <c r="J71" s="46"/>
    </row>
    <row r="72" spans="2:21">
      <c r="B72" s="1716"/>
      <c r="C72" s="1716"/>
      <c r="D72" s="1716"/>
      <c r="E72" s="1716"/>
      <c r="F72" s="1716"/>
      <c r="G72" s="1716"/>
      <c r="H72" s="1716"/>
      <c r="I72" s="1716"/>
    </row>
  </sheetData>
  <mergeCells count="64">
    <mergeCell ref="C3:I5"/>
    <mergeCell ref="L3:Q5"/>
    <mergeCell ref="X3:AA5"/>
    <mergeCell ref="X2:AA2"/>
    <mergeCell ref="Y7:AA7"/>
    <mergeCell ref="M6:O6"/>
    <mergeCell ref="P6:Q6"/>
    <mergeCell ref="E7:G7"/>
    <mergeCell ref="H7:I7"/>
    <mergeCell ref="B6:D6"/>
    <mergeCell ref="M7:O7"/>
    <mergeCell ref="P7:Q7"/>
    <mergeCell ref="R7:S7"/>
    <mergeCell ref="B68:I68"/>
    <mergeCell ref="B69:I69"/>
    <mergeCell ref="B59:D59"/>
    <mergeCell ref="B61:D61"/>
    <mergeCell ref="B62:C62"/>
    <mergeCell ref="B63:C63"/>
    <mergeCell ref="B64:C64"/>
    <mergeCell ref="B67:C67"/>
    <mergeCell ref="B66:C66"/>
    <mergeCell ref="C55:D55"/>
    <mergeCell ref="B56:C56"/>
    <mergeCell ref="B58:C58"/>
    <mergeCell ref="B52:C52"/>
    <mergeCell ref="B39:C39"/>
    <mergeCell ref="C41:D41"/>
    <mergeCell ref="C42:D42"/>
    <mergeCell ref="B44:C44"/>
    <mergeCell ref="B45:C45"/>
    <mergeCell ref="B27:C27"/>
    <mergeCell ref="B49:D49"/>
    <mergeCell ref="B50:C50"/>
    <mergeCell ref="C36:D36"/>
    <mergeCell ref="C37:D37"/>
    <mergeCell ref="C38:D38"/>
    <mergeCell ref="B32:D32"/>
    <mergeCell ref="B28:C28"/>
    <mergeCell ref="B29:C29"/>
    <mergeCell ref="B30:C30"/>
    <mergeCell ref="B31:C31"/>
    <mergeCell ref="L47:Q49"/>
    <mergeCell ref="B35:C35"/>
    <mergeCell ref="B46:C46"/>
    <mergeCell ref="B48:C48"/>
    <mergeCell ref="B33:C33"/>
    <mergeCell ref="B34:D34"/>
    <mergeCell ref="AB7:AC7"/>
    <mergeCell ref="C24:D24"/>
    <mergeCell ref="B25:C25"/>
    <mergeCell ref="B26:C26"/>
    <mergeCell ref="C22:D22"/>
    <mergeCell ref="C23:D23"/>
    <mergeCell ref="B8:D8"/>
    <mergeCell ref="B21:C21"/>
    <mergeCell ref="B16:C16"/>
    <mergeCell ref="B20:C20"/>
    <mergeCell ref="C11:D11"/>
    <mergeCell ref="C12:D12"/>
    <mergeCell ref="B13:D13"/>
    <mergeCell ref="B14:C14"/>
    <mergeCell ref="B9:D9"/>
    <mergeCell ref="B10:C10"/>
  </mergeCells>
  <hyperlinks>
    <hyperlink ref="A1" location="Índice!A1" display="Volver al índice" xr:uid="{4734566E-76D8-4F19-9FD0-E706493AB751}"/>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P62"/>
  <sheetViews>
    <sheetView showGridLines="0" topLeftCell="A25" zoomScale="80" zoomScaleNormal="80" workbookViewId="0">
      <selection activeCell="I53" sqref="I53"/>
    </sheetView>
  </sheetViews>
  <sheetFormatPr baseColWidth="10" defaultColWidth="11.453125" defaultRowHeight="12.5"/>
  <cols>
    <col min="1" max="1" width="11.453125" style="130"/>
    <col min="2" max="2" width="52.1796875" style="130" customWidth="1"/>
    <col min="3" max="5" width="12.54296875" style="130" customWidth="1"/>
    <col min="6" max="7" width="11.81640625" style="130" customWidth="1"/>
    <col min="8" max="9" width="13.453125" style="130" customWidth="1"/>
    <col min="10" max="10" width="13.453125" style="130" bestFit="1" customWidth="1"/>
    <col min="11" max="16384" width="11.453125" style="130"/>
  </cols>
  <sheetData>
    <row r="1" spans="1:16" ht="13">
      <c r="A1" s="228" t="s">
        <v>39</v>
      </c>
      <c r="B1" s="46"/>
      <c r="C1" s="46"/>
      <c r="D1" s="46"/>
      <c r="E1" s="46"/>
      <c r="F1" s="46"/>
      <c r="G1" s="46"/>
      <c r="H1" s="46"/>
      <c r="I1" s="46"/>
    </row>
    <row r="2" spans="1:16" ht="13">
      <c r="A2" s="46"/>
      <c r="B2" s="2304" t="s">
        <v>525</v>
      </c>
      <c r="C2" s="2235"/>
      <c r="D2" s="2235"/>
      <c r="E2" s="2235"/>
      <c r="F2" s="2235"/>
      <c r="G2" s="2235"/>
      <c r="H2" s="46"/>
      <c r="I2" s="46"/>
    </row>
    <row r="3" spans="1:16" ht="13">
      <c r="A3" s="46"/>
      <c r="B3" s="2235"/>
      <c r="C3" s="2235"/>
      <c r="D3" s="2235"/>
      <c r="E3" s="2235"/>
      <c r="F3" s="2235"/>
      <c r="G3" s="2235"/>
      <c r="H3" s="46"/>
      <c r="I3" s="46"/>
    </row>
    <row r="4" spans="1:16" ht="13.5" thickBot="1">
      <c r="A4" s="46"/>
      <c r="B4" s="461"/>
      <c r="C4" s="115"/>
      <c r="D4" s="115"/>
      <c r="E4" s="115"/>
      <c r="F4" s="229"/>
      <c r="G4" s="229"/>
      <c r="H4" s="46"/>
      <c r="I4" s="46"/>
    </row>
    <row r="5" spans="1:16" ht="13">
      <c r="A5" s="46"/>
      <c r="B5" s="737"/>
      <c r="C5" s="2315" t="s">
        <v>124</v>
      </c>
      <c r="D5" s="2315"/>
      <c r="E5" s="2316"/>
      <c r="F5" s="2317" t="s">
        <v>526</v>
      </c>
      <c r="G5" s="2316"/>
      <c r="H5" s="46"/>
      <c r="I5" s="46"/>
      <c r="J5" s="46"/>
    </row>
    <row r="6" spans="1:16" ht="13.5" thickBot="1">
      <c r="A6" s="46"/>
      <c r="B6" s="240"/>
      <c r="C6" s="877" t="s">
        <v>819</v>
      </c>
      <c r="D6" s="878" t="s">
        <v>727</v>
      </c>
      <c r="E6" s="879" t="s">
        <v>820</v>
      </c>
      <c r="F6" s="289" t="s">
        <v>46</v>
      </c>
      <c r="G6" s="290" t="s">
        <v>47</v>
      </c>
      <c r="H6" s="46"/>
      <c r="I6" s="46"/>
      <c r="J6" s="46"/>
    </row>
    <row r="7" spans="1:16" ht="13">
      <c r="A7" s="46"/>
      <c r="B7" s="1524" t="s">
        <v>401</v>
      </c>
      <c r="C7" s="738"/>
      <c r="D7" s="739"/>
      <c r="E7" s="740"/>
      <c r="F7" s="741"/>
      <c r="G7" s="742"/>
      <c r="H7" s="46"/>
      <c r="I7" s="46"/>
      <c r="J7" s="46"/>
    </row>
    <row r="8" spans="1:16" ht="13">
      <c r="A8" s="46"/>
      <c r="B8" s="230" t="s">
        <v>465</v>
      </c>
      <c r="C8" s="303">
        <v>2215684</v>
      </c>
      <c r="D8" s="304">
        <v>1218865</v>
      </c>
      <c r="E8" s="305">
        <v>1680867</v>
      </c>
      <c r="F8" s="410">
        <v>0.37904279801290541</v>
      </c>
      <c r="G8" s="412">
        <v>-0.24137783185688932</v>
      </c>
      <c r="H8" s="46"/>
      <c r="I8" s="46"/>
      <c r="J8" s="46"/>
      <c r="K8" s="46"/>
      <c r="L8" s="46"/>
      <c r="M8" s="46"/>
      <c r="N8" s="46"/>
      <c r="O8" s="46"/>
      <c r="P8" s="46"/>
    </row>
    <row r="9" spans="1:16" ht="13">
      <c r="A9" s="46"/>
      <c r="B9" s="230" t="s">
        <v>206</v>
      </c>
      <c r="C9" s="303">
        <v>1405967</v>
      </c>
      <c r="D9" s="304">
        <v>685760</v>
      </c>
      <c r="E9" s="305">
        <v>892962</v>
      </c>
      <c r="F9" s="410">
        <v>0.3021494400373308</v>
      </c>
      <c r="G9" s="412">
        <v>-0.36487698502169685</v>
      </c>
      <c r="H9" s="46"/>
      <c r="I9" s="46"/>
      <c r="J9" s="46"/>
      <c r="K9" s="46"/>
      <c r="L9" s="46"/>
      <c r="M9" s="46"/>
      <c r="N9" s="46"/>
      <c r="O9" s="46"/>
      <c r="P9" s="46"/>
    </row>
    <row r="10" spans="1:16" ht="13">
      <c r="A10" s="46"/>
      <c r="B10" s="222" t="s">
        <v>33</v>
      </c>
      <c r="C10" s="306">
        <v>9829567</v>
      </c>
      <c r="D10" s="307">
        <v>4189040</v>
      </c>
      <c r="E10" s="308">
        <v>5505442</v>
      </c>
      <c r="F10" s="411">
        <v>0.31424908809655672</v>
      </c>
      <c r="G10" s="413">
        <v>-0.43991001841688449</v>
      </c>
      <c r="H10" s="46"/>
      <c r="I10" s="46"/>
      <c r="J10" s="46"/>
      <c r="K10" s="46"/>
      <c r="L10" s="46"/>
      <c r="M10" s="46"/>
      <c r="N10" s="46"/>
      <c r="O10" s="46"/>
      <c r="P10" s="46"/>
    </row>
    <row r="11" spans="1:16" ht="13">
      <c r="A11" s="46"/>
      <c r="B11" s="231" t="s">
        <v>411</v>
      </c>
      <c r="C11" s="303">
        <v>9504083</v>
      </c>
      <c r="D11" s="304">
        <v>4050247</v>
      </c>
      <c r="E11" s="305">
        <v>5304797</v>
      </c>
      <c r="F11" s="410">
        <v>0.30974654138377233</v>
      </c>
      <c r="G11" s="412">
        <v>-0.44184020699314175</v>
      </c>
      <c r="H11" s="46"/>
      <c r="I11" s="46"/>
      <c r="J11" s="46"/>
      <c r="K11" s="46"/>
      <c r="L11" s="46"/>
      <c r="M11" s="46"/>
      <c r="N11" s="46"/>
      <c r="O11" s="46"/>
      <c r="P11" s="46"/>
    </row>
    <row r="12" spans="1:16" ht="13">
      <c r="A12" s="46"/>
      <c r="B12" s="231" t="s">
        <v>527</v>
      </c>
      <c r="C12" s="303">
        <v>270433</v>
      </c>
      <c r="D12" s="304">
        <v>110562</v>
      </c>
      <c r="E12" s="305">
        <v>140924</v>
      </c>
      <c r="F12" s="410">
        <v>0.27461514806172094</v>
      </c>
      <c r="G12" s="412">
        <v>-0.47889495734618182</v>
      </c>
      <c r="H12" s="46"/>
      <c r="I12" s="46"/>
      <c r="J12" s="46"/>
      <c r="K12" s="46"/>
      <c r="L12" s="46"/>
      <c r="M12" s="46"/>
      <c r="N12" s="46"/>
      <c r="O12" s="46"/>
      <c r="P12" s="46"/>
    </row>
    <row r="13" spans="1:16" ht="13">
      <c r="A13" s="46"/>
      <c r="B13" s="231" t="s">
        <v>528</v>
      </c>
      <c r="C13" s="303">
        <v>55051</v>
      </c>
      <c r="D13" s="304">
        <v>28231</v>
      </c>
      <c r="E13" s="305">
        <v>59721</v>
      </c>
      <c r="F13" s="410">
        <v>1.1154404732386385</v>
      </c>
      <c r="G13" s="412">
        <v>8.4830429964941612E-2</v>
      </c>
      <c r="H13" s="46"/>
      <c r="I13" s="46"/>
      <c r="J13" s="46"/>
      <c r="K13" s="46"/>
      <c r="L13" s="46"/>
      <c r="M13" s="46"/>
      <c r="N13" s="46"/>
      <c r="O13" s="46"/>
      <c r="P13" s="46"/>
    </row>
    <row r="14" spans="1:16" ht="13">
      <c r="A14" s="46"/>
      <c r="B14" s="232" t="s">
        <v>529</v>
      </c>
      <c r="C14" s="303">
        <v>-357720</v>
      </c>
      <c r="D14" s="304">
        <v>-153555</v>
      </c>
      <c r="E14" s="305">
        <v>-190124</v>
      </c>
      <c r="F14" s="410">
        <v>0.23814919735599616</v>
      </c>
      <c r="G14" s="412">
        <v>-0.46851168511685115</v>
      </c>
      <c r="H14" s="46"/>
      <c r="I14" s="46"/>
      <c r="J14" s="46"/>
      <c r="K14" s="46"/>
      <c r="L14" s="46"/>
      <c r="M14" s="46"/>
      <c r="N14" s="46"/>
      <c r="O14" s="46"/>
      <c r="P14" s="46"/>
    </row>
    <row r="15" spans="1:16" ht="13">
      <c r="A15" s="46"/>
      <c r="B15" s="1521" t="s">
        <v>417</v>
      </c>
      <c r="C15" s="306">
        <v>9471846</v>
      </c>
      <c r="D15" s="307">
        <v>4035485</v>
      </c>
      <c r="E15" s="308">
        <v>5315318</v>
      </c>
      <c r="F15" s="411">
        <v>0.31714477937596097</v>
      </c>
      <c r="G15" s="413">
        <v>-0.43882976982522726</v>
      </c>
      <c r="H15" s="46"/>
      <c r="I15" s="46"/>
      <c r="J15" s="46"/>
      <c r="K15" s="46"/>
      <c r="L15" s="46"/>
      <c r="M15" s="46"/>
      <c r="N15" s="46"/>
      <c r="O15" s="46"/>
      <c r="P15" s="46"/>
    </row>
    <row r="16" spans="1:16" ht="13">
      <c r="A16" s="46"/>
      <c r="B16" s="233" t="s">
        <v>530</v>
      </c>
      <c r="C16" s="303">
        <v>130797</v>
      </c>
      <c r="D16" s="304">
        <v>52161</v>
      </c>
      <c r="E16" s="305">
        <v>69397</v>
      </c>
      <c r="F16" s="410">
        <v>0.33043845018308704</v>
      </c>
      <c r="G16" s="412">
        <v>-0.46942972698150565</v>
      </c>
      <c r="H16" s="46"/>
      <c r="I16" s="46"/>
      <c r="J16" s="46"/>
      <c r="K16" s="46"/>
      <c r="L16" s="46"/>
      <c r="M16" s="46"/>
      <c r="N16" s="46"/>
      <c r="O16" s="46"/>
      <c r="P16" s="46"/>
    </row>
    <row r="17" spans="1:16" ht="13">
      <c r="A17" s="46"/>
      <c r="B17" s="233" t="s">
        <v>468</v>
      </c>
      <c r="C17" s="303">
        <v>264972</v>
      </c>
      <c r="D17" s="304">
        <v>194583</v>
      </c>
      <c r="E17" s="305">
        <v>184907</v>
      </c>
      <c r="F17" s="410">
        <v>-4.9726851780474091E-2</v>
      </c>
      <c r="G17" s="412">
        <v>-0.30216400223419837</v>
      </c>
      <c r="H17" s="46"/>
      <c r="I17" s="46"/>
      <c r="J17" s="46"/>
      <c r="K17" s="46"/>
      <c r="L17" s="46"/>
      <c r="M17" s="46"/>
      <c r="N17" s="46"/>
      <c r="O17" s="46"/>
      <c r="P17" s="46"/>
    </row>
    <row r="18" spans="1:16" ht="13">
      <c r="A18" s="46"/>
      <c r="B18" s="1522" t="s">
        <v>531</v>
      </c>
      <c r="C18" s="306">
        <v>13489266</v>
      </c>
      <c r="D18" s="307">
        <v>6186854</v>
      </c>
      <c r="E18" s="308">
        <v>8143451</v>
      </c>
      <c r="F18" s="411">
        <v>0.31625071482210498</v>
      </c>
      <c r="G18" s="413">
        <v>-0.39630139994273961</v>
      </c>
      <c r="H18" s="46"/>
      <c r="I18" s="46"/>
      <c r="J18" s="46"/>
      <c r="K18" s="46"/>
      <c r="L18" s="46"/>
      <c r="M18" s="46"/>
      <c r="N18" s="46"/>
      <c r="O18" s="46"/>
      <c r="P18" s="46"/>
    </row>
    <row r="19" spans="1:16" ht="13">
      <c r="A19" s="46"/>
      <c r="B19" s="1522"/>
      <c r="C19" s="303"/>
      <c r="D19" s="304"/>
      <c r="E19" s="305"/>
      <c r="F19" s="410"/>
      <c r="G19" s="412"/>
      <c r="H19" s="46"/>
      <c r="I19" s="46"/>
      <c r="J19" s="46"/>
      <c r="K19" s="46"/>
      <c r="L19" s="46"/>
      <c r="M19" s="46"/>
      <c r="N19" s="46"/>
      <c r="O19" s="46"/>
      <c r="P19" s="46"/>
    </row>
    <row r="20" spans="1:16" ht="13">
      <c r="A20" s="46"/>
      <c r="B20" s="1521" t="s">
        <v>532</v>
      </c>
      <c r="C20" s="303"/>
      <c r="D20" s="304"/>
      <c r="E20" s="305"/>
      <c r="F20" s="410"/>
      <c r="G20" s="412"/>
      <c r="H20" s="46"/>
      <c r="I20" s="46"/>
      <c r="J20" s="46"/>
      <c r="K20" s="46"/>
      <c r="L20" s="46"/>
      <c r="M20" s="46"/>
      <c r="N20" s="46"/>
      <c r="O20" s="46"/>
      <c r="P20" s="46"/>
    </row>
    <row r="21" spans="1:16" ht="13">
      <c r="A21" s="46"/>
      <c r="B21" s="221" t="s">
        <v>73</v>
      </c>
      <c r="C21" s="303">
        <v>11704551</v>
      </c>
      <c r="D21" s="304">
        <v>5195468</v>
      </c>
      <c r="E21" s="305">
        <v>6934203</v>
      </c>
      <c r="F21" s="410">
        <v>0.33466378774732131</v>
      </c>
      <c r="G21" s="412">
        <v>-0.40756351952330339</v>
      </c>
      <c r="H21" s="46"/>
      <c r="I21" s="46"/>
      <c r="J21" s="46"/>
      <c r="K21" s="46"/>
      <c r="L21" s="46"/>
      <c r="M21" s="46"/>
      <c r="N21" s="46"/>
      <c r="O21" s="46"/>
      <c r="P21" s="46"/>
    </row>
    <row r="22" spans="1:16" ht="13">
      <c r="A22" s="46"/>
      <c r="B22" s="221" t="s">
        <v>157</v>
      </c>
      <c r="C22" s="303">
        <v>2032</v>
      </c>
      <c r="D22" s="304">
        <v>0</v>
      </c>
      <c r="E22" s="305">
        <v>0</v>
      </c>
      <c r="F22" s="410" t="s">
        <v>892</v>
      </c>
      <c r="G22" s="412">
        <v>-1</v>
      </c>
      <c r="H22" s="46"/>
      <c r="I22" s="46"/>
      <c r="J22" s="46"/>
      <c r="K22" s="46"/>
      <c r="L22" s="46"/>
      <c r="M22" s="46"/>
      <c r="N22" s="46"/>
      <c r="O22" s="46"/>
      <c r="P22" s="46"/>
    </row>
    <row r="23" spans="1:16" ht="13">
      <c r="A23" s="46"/>
      <c r="B23" s="221" t="s">
        <v>533</v>
      </c>
      <c r="C23" s="303">
        <v>162042</v>
      </c>
      <c r="D23" s="304">
        <v>64048</v>
      </c>
      <c r="E23" s="305">
        <v>109107</v>
      </c>
      <c r="F23" s="410">
        <v>0.70351923557331997</v>
      </c>
      <c r="G23" s="412">
        <v>-0.32667456585329724</v>
      </c>
      <c r="H23" s="46"/>
      <c r="I23" s="46"/>
      <c r="J23" s="46"/>
      <c r="K23" s="46"/>
      <c r="L23" s="46"/>
      <c r="M23" s="46"/>
      <c r="N23" s="46"/>
      <c r="O23" s="46"/>
      <c r="P23" s="46"/>
    </row>
    <row r="24" spans="1:16" ht="13">
      <c r="A24" s="46"/>
      <c r="B24" s="221" t="s">
        <v>445</v>
      </c>
      <c r="C24" s="303">
        <v>651779</v>
      </c>
      <c r="D24" s="304">
        <v>374043</v>
      </c>
      <c r="E24" s="305">
        <v>432084</v>
      </c>
      <c r="F24" s="410">
        <v>0.15517199894129829</v>
      </c>
      <c r="G24" s="412">
        <v>-0.33706977365027102</v>
      </c>
      <c r="H24" s="46"/>
      <c r="I24" s="46"/>
      <c r="J24" s="46"/>
      <c r="K24" s="46"/>
      <c r="L24" s="46"/>
      <c r="M24" s="46"/>
      <c r="N24" s="46"/>
      <c r="O24" s="46"/>
      <c r="P24" s="46"/>
    </row>
    <row r="25" spans="1:16" ht="13">
      <c r="A25" s="46"/>
      <c r="B25" s="1522" t="s">
        <v>534</v>
      </c>
      <c r="C25" s="306">
        <v>12520404</v>
      </c>
      <c r="D25" s="307">
        <v>5633559</v>
      </c>
      <c r="E25" s="308">
        <v>7475394</v>
      </c>
      <c r="F25" s="411">
        <v>0.32693986163986222</v>
      </c>
      <c r="G25" s="413">
        <v>-0.40294306797128909</v>
      </c>
      <c r="H25" s="46"/>
      <c r="I25" s="46"/>
      <c r="J25" s="46"/>
      <c r="K25" s="46"/>
      <c r="L25" s="46"/>
      <c r="M25" s="46"/>
      <c r="N25" s="46"/>
      <c r="O25" s="46"/>
      <c r="P25" s="46"/>
    </row>
    <row r="26" spans="1:16" ht="9.65" customHeight="1">
      <c r="A26" s="46"/>
      <c r="B26" s="234"/>
      <c r="C26" s="303"/>
      <c r="D26" s="304"/>
      <c r="E26" s="305"/>
      <c r="F26" s="410"/>
      <c r="G26" s="412"/>
      <c r="H26" s="46"/>
      <c r="I26" s="46"/>
      <c r="J26" s="46"/>
      <c r="K26" s="46"/>
      <c r="L26" s="46"/>
      <c r="M26" s="46"/>
      <c r="N26" s="46"/>
      <c r="O26" s="46"/>
      <c r="P26" s="46"/>
    </row>
    <row r="27" spans="1:16" ht="13">
      <c r="A27" s="46"/>
      <c r="B27" s="222" t="s">
        <v>474</v>
      </c>
      <c r="C27" s="306">
        <v>968862</v>
      </c>
      <c r="D27" s="307">
        <v>553295</v>
      </c>
      <c r="E27" s="308">
        <v>668057</v>
      </c>
      <c r="F27" s="411">
        <v>0.20741557397048593</v>
      </c>
      <c r="G27" s="413">
        <v>-0.31047249247054787</v>
      </c>
      <c r="H27" s="46"/>
      <c r="I27" s="46"/>
      <c r="J27" s="46"/>
      <c r="K27" s="46"/>
      <c r="L27" s="46"/>
      <c r="M27" s="46"/>
      <c r="N27" s="46"/>
      <c r="O27" s="46"/>
      <c r="P27" s="46"/>
    </row>
    <row r="28" spans="1:16" ht="7.4" customHeight="1">
      <c r="A28" s="46"/>
      <c r="B28" s="221"/>
      <c r="C28" s="303"/>
      <c r="D28" s="304"/>
      <c r="E28" s="305"/>
      <c r="F28" s="410"/>
      <c r="G28" s="412"/>
      <c r="H28" s="46"/>
      <c r="I28" s="46"/>
      <c r="J28" s="46"/>
      <c r="K28" s="46"/>
      <c r="L28" s="46"/>
      <c r="M28" s="46"/>
      <c r="N28" s="46"/>
      <c r="O28" s="46"/>
      <c r="P28" s="46"/>
    </row>
    <row r="29" spans="1:16" ht="13.5" thickBot="1">
      <c r="A29" s="46"/>
      <c r="B29" s="743" t="s">
        <v>535</v>
      </c>
      <c r="C29" s="744">
        <v>13489266</v>
      </c>
      <c r="D29" s="309">
        <v>6186854</v>
      </c>
      <c r="E29" s="745">
        <v>8143451</v>
      </c>
      <c r="F29" s="414">
        <v>0.31625071482210498</v>
      </c>
      <c r="G29" s="746">
        <v>-0.39630139994273961</v>
      </c>
      <c r="H29" s="46"/>
      <c r="I29" s="46"/>
      <c r="J29" s="46"/>
      <c r="K29" s="46"/>
      <c r="L29" s="46"/>
      <c r="M29" s="46"/>
      <c r="N29" s="46"/>
      <c r="O29" s="46"/>
      <c r="P29" s="46"/>
    </row>
    <row r="30" spans="1:16" ht="13.5" thickBot="1">
      <c r="A30" s="46"/>
      <c r="B30" s="145"/>
      <c r="C30" s="1746"/>
      <c r="D30" s="1746"/>
      <c r="E30" s="1746"/>
      <c r="F30" s="1746"/>
      <c r="G30" s="1746"/>
      <c r="H30" s="46"/>
      <c r="I30" s="46"/>
      <c r="J30" s="46"/>
      <c r="K30" s="46"/>
      <c r="L30" s="46"/>
      <c r="M30" s="46"/>
      <c r="N30" s="46"/>
      <c r="O30" s="46"/>
      <c r="P30" s="46"/>
    </row>
    <row r="31" spans="1:16" ht="12.5" customHeight="1">
      <c r="A31" s="46"/>
      <c r="B31" s="561"/>
      <c r="C31" s="2231" t="s">
        <v>43</v>
      </c>
      <c r="D31" s="2232"/>
      <c r="E31" s="2233"/>
      <c r="F31" s="2231" t="s">
        <v>44</v>
      </c>
      <c r="G31" s="2233"/>
      <c r="H31" s="2313" t="s">
        <v>45</v>
      </c>
      <c r="I31" s="2314"/>
      <c r="J31" s="1281" t="s">
        <v>44</v>
      </c>
      <c r="K31" s="46"/>
      <c r="L31" s="46"/>
      <c r="M31" s="46"/>
      <c r="N31" s="46"/>
      <c r="O31" s="46"/>
      <c r="P31" s="46"/>
    </row>
    <row r="32" spans="1:16" ht="15" customHeight="1" thickBot="1">
      <c r="A32" s="46"/>
      <c r="B32" s="437"/>
      <c r="C32" s="297" t="s">
        <v>821</v>
      </c>
      <c r="D32" s="298" t="s">
        <v>726</v>
      </c>
      <c r="E32" s="299" t="s">
        <v>822</v>
      </c>
      <c r="F32" s="300" t="s">
        <v>46</v>
      </c>
      <c r="G32" s="290" t="s">
        <v>47</v>
      </c>
      <c r="H32" s="1565" t="str">
        <f>+C6</f>
        <v>Set 24</v>
      </c>
      <c r="I32" s="1566" t="str">
        <f>+E6</f>
        <v>Set 25</v>
      </c>
      <c r="J32" s="1567" t="str">
        <f>I32&amp;" / "&amp;H32</f>
        <v>Set 25 / Set 24</v>
      </c>
      <c r="K32" s="46"/>
      <c r="L32" s="46"/>
      <c r="M32" s="46"/>
      <c r="N32" s="46"/>
      <c r="O32" s="46"/>
      <c r="P32" s="46"/>
    </row>
    <row r="33" spans="1:16" ht="13">
      <c r="A33" s="46"/>
      <c r="B33" s="747" t="s">
        <v>536</v>
      </c>
      <c r="C33" s="1568">
        <v>87688</v>
      </c>
      <c r="D33" s="1569">
        <v>41983</v>
      </c>
      <c r="E33" s="1569">
        <v>47796</v>
      </c>
      <c r="F33" s="490">
        <v>0.13846080556415696</v>
      </c>
      <c r="G33" s="491">
        <v>-0.45493111942341025</v>
      </c>
      <c r="H33" s="1570">
        <v>265584</v>
      </c>
      <c r="I33" s="1571">
        <v>160845</v>
      </c>
      <c r="J33" s="1572">
        <v>-0.3943724019519248</v>
      </c>
      <c r="K33" s="46"/>
      <c r="L33" s="46"/>
      <c r="M33" s="46"/>
      <c r="N33" s="46"/>
      <c r="O33" s="46"/>
      <c r="P33" s="46"/>
    </row>
    <row r="34" spans="1:16" ht="15.5" customHeight="1">
      <c r="A34" s="46"/>
      <c r="B34" s="238" t="s">
        <v>537</v>
      </c>
      <c r="C34" s="303">
        <v>-10542</v>
      </c>
      <c r="D34" s="304">
        <v>-11042</v>
      </c>
      <c r="E34" s="304">
        <v>3686</v>
      </c>
      <c r="F34" s="408">
        <v>-1.3338163376199963</v>
      </c>
      <c r="G34" s="412">
        <v>-1.3496490229557958</v>
      </c>
      <c r="H34" s="1573">
        <v>-48661</v>
      </c>
      <c r="I34" s="1574">
        <v>-13099</v>
      </c>
      <c r="J34" s="1575">
        <v>-0.73081112184295427</v>
      </c>
      <c r="K34" s="46"/>
      <c r="L34" s="46"/>
      <c r="M34" s="46"/>
      <c r="N34" s="46"/>
      <c r="O34" s="46"/>
      <c r="P34" s="46"/>
    </row>
    <row r="35" spans="1:16" s="1579" customFormat="1" ht="13">
      <c r="A35" s="153"/>
      <c r="B35" s="234" t="s">
        <v>538</v>
      </c>
      <c r="C35" s="306">
        <v>77146</v>
      </c>
      <c r="D35" s="307">
        <v>30941</v>
      </c>
      <c r="E35" s="307">
        <v>51482</v>
      </c>
      <c r="F35" s="409">
        <v>0.66387640994150154</v>
      </c>
      <c r="G35" s="413">
        <v>-0.3326679283436601</v>
      </c>
      <c r="H35" s="1576">
        <v>216923</v>
      </c>
      <c r="I35" s="1577">
        <v>147746</v>
      </c>
      <c r="J35" s="1578">
        <v>-0.31890117691531095</v>
      </c>
      <c r="K35" s="153"/>
      <c r="L35" s="153"/>
      <c r="M35" s="153"/>
      <c r="N35" s="153"/>
      <c r="O35" s="153"/>
      <c r="P35" s="153"/>
    </row>
    <row r="36" spans="1:16" ht="13">
      <c r="A36" s="46"/>
      <c r="B36" s="141" t="s">
        <v>539</v>
      </c>
      <c r="C36" s="303">
        <v>36365</v>
      </c>
      <c r="D36" s="304">
        <v>30938</v>
      </c>
      <c r="E36" s="304">
        <v>47804</v>
      </c>
      <c r="F36" s="408">
        <v>0.54515482578059338</v>
      </c>
      <c r="G36" s="412">
        <v>0.31456070397360092</v>
      </c>
      <c r="H36" s="1573">
        <v>190879</v>
      </c>
      <c r="I36" s="1574">
        <v>139557</v>
      </c>
      <c r="J36" s="1575">
        <v>-0.26887190314282872</v>
      </c>
      <c r="K36" s="46"/>
      <c r="L36" s="46"/>
      <c r="M36" s="46"/>
      <c r="N36" s="46"/>
      <c r="O36" s="46"/>
      <c r="P36" s="46"/>
    </row>
    <row r="37" spans="1:16" ht="13">
      <c r="A37" s="46"/>
      <c r="B37" s="141" t="s">
        <v>69</v>
      </c>
      <c r="C37" s="303">
        <v>-77107</v>
      </c>
      <c r="D37" s="304">
        <v>-44737</v>
      </c>
      <c r="E37" s="304">
        <v>-72016</v>
      </c>
      <c r="F37" s="408">
        <v>0.609763730245658</v>
      </c>
      <c r="G37" s="412">
        <v>-6.6025133904833555E-2</v>
      </c>
      <c r="H37" s="1573">
        <v>-276878</v>
      </c>
      <c r="I37" s="1574">
        <v>-210615</v>
      </c>
      <c r="J37" s="1575">
        <v>-0.23932201186081958</v>
      </c>
      <c r="K37" s="46"/>
      <c r="L37" s="46"/>
      <c r="M37" s="46"/>
      <c r="N37" s="46"/>
      <c r="O37" s="46"/>
      <c r="P37" s="46"/>
    </row>
    <row r="38" spans="1:16" ht="13">
      <c r="A38" s="46"/>
      <c r="B38" s="141" t="s">
        <v>540</v>
      </c>
      <c r="C38" s="303">
        <v>849</v>
      </c>
      <c r="D38" s="304">
        <v>2934</v>
      </c>
      <c r="E38" s="304">
        <v>2537</v>
      </c>
      <c r="F38" s="408">
        <v>-0.13531015678254943</v>
      </c>
      <c r="G38" s="412">
        <v>1.9882214369846878</v>
      </c>
      <c r="H38" s="1573">
        <v>450</v>
      </c>
      <c r="I38" s="1574">
        <v>9239</v>
      </c>
      <c r="J38" s="1575">
        <v>19.531111111111112</v>
      </c>
      <c r="K38" s="46"/>
      <c r="L38" s="46"/>
      <c r="M38" s="46"/>
      <c r="N38" s="46"/>
      <c r="O38" s="46"/>
      <c r="P38" s="46"/>
    </row>
    <row r="39" spans="1:16" ht="13">
      <c r="A39" s="46"/>
      <c r="B39" s="141" t="s">
        <v>70</v>
      </c>
      <c r="C39" s="303">
        <v>-20638</v>
      </c>
      <c r="D39" s="304">
        <v>-5846</v>
      </c>
      <c r="E39" s="304">
        <v>-7147</v>
      </c>
      <c r="F39" s="408">
        <v>0.22254533014026689</v>
      </c>
      <c r="G39" s="412">
        <v>-0.65369706366896019</v>
      </c>
      <c r="H39" s="1573">
        <v>-61365</v>
      </c>
      <c r="I39" s="1574">
        <v>-24810</v>
      </c>
      <c r="J39" s="1575">
        <v>-0.59569787338059155</v>
      </c>
      <c r="K39" s="46"/>
      <c r="L39" s="46"/>
      <c r="M39" s="46"/>
      <c r="N39" s="46"/>
      <c r="O39" s="46"/>
      <c r="P39" s="46"/>
    </row>
    <row r="40" spans="1:16" s="1579" customFormat="1" ht="13.5" thickBot="1">
      <c r="A40" s="153"/>
      <c r="B40" s="748" t="s">
        <v>441</v>
      </c>
      <c r="C40" s="744">
        <v>16615</v>
      </c>
      <c r="D40" s="309">
        <v>14230</v>
      </c>
      <c r="E40" s="309">
        <v>22660</v>
      </c>
      <c r="F40" s="749">
        <v>0.59241040056219263</v>
      </c>
      <c r="G40" s="746">
        <v>0.36382786638579589</v>
      </c>
      <c r="H40" s="1580">
        <v>70009</v>
      </c>
      <c r="I40" s="1581">
        <v>61117</v>
      </c>
      <c r="J40" s="1582">
        <v>-0.1270122412832636</v>
      </c>
      <c r="K40" s="153"/>
      <c r="L40" s="153"/>
      <c r="M40" s="153"/>
      <c r="N40" s="153"/>
      <c r="O40" s="153"/>
      <c r="P40" s="153"/>
    </row>
    <row r="41" spans="1:16" s="1579" customFormat="1" ht="13">
      <c r="A41" s="153"/>
      <c r="B41" s="236"/>
      <c r="C41" s="307"/>
      <c r="D41" s="307"/>
      <c r="E41" s="307"/>
      <c r="F41" s="411"/>
      <c r="G41" s="411"/>
      <c r="H41" s="153"/>
      <c r="I41" s="153"/>
      <c r="J41" s="153"/>
      <c r="K41" s="153"/>
      <c r="L41" s="153"/>
      <c r="M41" s="153"/>
      <c r="N41" s="153"/>
      <c r="O41" s="153"/>
      <c r="P41" s="153"/>
    </row>
    <row r="42" spans="1:16" s="1579" customFormat="1" ht="13.5" thickBot="1">
      <c r="A42" s="153"/>
      <c r="B42" s="236"/>
      <c r="C42" s="307"/>
      <c r="D42" s="307"/>
      <c r="E42" s="307"/>
      <c r="F42" s="411"/>
      <c r="G42" s="411"/>
      <c r="H42" s="153"/>
      <c r="I42" s="153"/>
      <c r="J42" s="153"/>
      <c r="K42" s="153"/>
      <c r="L42" s="153"/>
      <c r="M42" s="153"/>
      <c r="N42" s="153"/>
      <c r="O42" s="153"/>
      <c r="P42" s="153"/>
    </row>
    <row r="43" spans="1:16" s="1579" customFormat="1" ht="13">
      <c r="A43" s="153"/>
      <c r="B43" s="561"/>
      <c r="C43" s="2231" t="s">
        <v>43</v>
      </c>
      <c r="D43" s="2232"/>
      <c r="E43" s="2233"/>
      <c r="F43" s="2231" t="s">
        <v>567</v>
      </c>
      <c r="G43" s="2233"/>
      <c r="H43" s="2313" t="s">
        <v>45</v>
      </c>
      <c r="I43" s="2314"/>
      <c r="J43" s="1281" t="s">
        <v>729</v>
      </c>
      <c r="K43" s="153"/>
      <c r="L43" s="153"/>
      <c r="M43" s="153"/>
      <c r="N43" s="153"/>
      <c r="O43" s="153"/>
      <c r="P43" s="153"/>
    </row>
    <row r="44" spans="1:16" ht="13.5" thickBot="1">
      <c r="A44" s="46"/>
      <c r="B44" s="437"/>
      <c r="C44" s="297" t="str">
        <f>+C32</f>
        <v>3T24</v>
      </c>
      <c r="D44" s="813" t="str">
        <f t="shared" ref="D44:E44" si="0">+D32</f>
        <v>2T25</v>
      </c>
      <c r="E44" s="299" t="str">
        <f t="shared" si="0"/>
        <v>3T25</v>
      </c>
      <c r="F44" s="646" t="s">
        <v>46</v>
      </c>
      <c r="G44" s="647" t="s">
        <v>47</v>
      </c>
      <c r="H44" s="1565" t="str">
        <f>+H32</f>
        <v>Set 24</v>
      </c>
      <c r="I44" s="1566" t="str">
        <f>+I32</f>
        <v>Set 25</v>
      </c>
      <c r="J44" s="1567" t="str">
        <f>I44&amp;" / "&amp;H44</f>
        <v>Set 25 / Set 24</v>
      </c>
      <c r="K44" s="46"/>
      <c r="L44" s="46"/>
      <c r="M44" s="46"/>
      <c r="N44" s="46"/>
      <c r="O44" s="46"/>
      <c r="P44" s="46"/>
    </row>
    <row r="45" spans="1:16" ht="13">
      <c r="A45" s="46"/>
      <c r="B45" s="750" t="s">
        <v>541</v>
      </c>
      <c r="C45" s="1583">
        <v>0.80290243640505532</v>
      </c>
      <c r="D45" s="1584">
        <v>0.67294492936448047</v>
      </c>
      <c r="E45" s="1584">
        <v>0.59017897616462944</v>
      </c>
      <c r="F45" s="1103" t="str">
        <f>+ROUND((E45-D45)*10^4,0)&amp;" pbs"</f>
        <v>-828 pbs</v>
      </c>
      <c r="G45" s="1104" t="str">
        <f>+ROUND((E45-C45)*10^4,0)&amp;" pbs"</f>
        <v>-2127 pbs</v>
      </c>
      <c r="H45" s="1583">
        <v>0.64334005721329279</v>
      </c>
      <c r="I45" s="1585">
        <v>0.65543482965380873</v>
      </c>
      <c r="J45" s="1104" t="str">
        <f>+ROUND((I45-H45)*10^4,0)&amp;" pbs"</f>
        <v>121 pbs</v>
      </c>
      <c r="K45" s="46"/>
      <c r="L45" s="46"/>
      <c r="M45" s="46"/>
      <c r="N45" s="46"/>
      <c r="O45" s="46"/>
      <c r="P45" s="46"/>
    </row>
    <row r="46" spans="1:16" ht="13.5" thickBot="1">
      <c r="A46" s="46"/>
      <c r="B46" s="44" t="s">
        <v>35</v>
      </c>
      <c r="C46" s="1113">
        <v>6.8108412616987565E-2</v>
      </c>
      <c r="D46" s="1586">
        <v>9.015402835688853E-2</v>
      </c>
      <c r="E46" s="1586">
        <v>0.14842567908350746</v>
      </c>
      <c r="F46" s="1113" t="str">
        <f t="shared" ref="F46:F51" si="1">+ROUND((E46-D46)*10^4,0)&amp;" pbs"</f>
        <v>583 pbs</v>
      </c>
      <c r="G46" s="1115" t="str">
        <f t="shared" ref="G46:G51" si="2">+ROUND((E46-C46)*10^4,0)&amp;" pbs"</f>
        <v>803 pbs</v>
      </c>
      <c r="H46" s="1587">
        <v>0.10050995528197373</v>
      </c>
      <c r="I46" s="1588">
        <v>9.734677184733502E-2</v>
      </c>
      <c r="J46" s="1589" t="str">
        <f>+ROUND((I46-H46)*10^4,0)&amp;" pbs"</f>
        <v>-32 pbs</v>
      </c>
    </row>
    <row r="47" spans="1:16" ht="13">
      <c r="A47" s="46"/>
      <c r="B47" s="230" t="s">
        <v>542</v>
      </c>
      <c r="C47" s="1113">
        <v>0.83980726813014872</v>
      </c>
      <c r="D47" s="1586">
        <v>0.80628732580010121</v>
      </c>
      <c r="E47" s="1586">
        <v>0.79395454675901467</v>
      </c>
      <c r="F47" s="1113" t="str">
        <f t="shared" si="1"/>
        <v>-123 pbs</v>
      </c>
      <c r="G47" s="1115" t="str">
        <f t="shared" si="2"/>
        <v>-459 pbs</v>
      </c>
      <c r="H47" s="46"/>
      <c r="I47" s="46"/>
      <c r="J47" s="46"/>
    </row>
    <row r="48" spans="1:16" ht="13">
      <c r="A48" s="46"/>
      <c r="B48" s="141" t="s">
        <v>508</v>
      </c>
      <c r="C48" s="1113">
        <v>2.7512198655342601E-2</v>
      </c>
      <c r="D48" s="1586">
        <v>2.6393159291866395E-2</v>
      </c>
      <c r="E48" s="1586">
        <v>2.5597218170675489E-2</v>
      </c>
      <c r="F48" s="1113" t="str">
        <f t="shared" si="1"/>
        <v>-8 pbs</v>
      </c>
      <c r="G48" s="1115" t="str">
        <f t="shared" si="2"/>
        <v>-19 pbs</v>
      </c>
      <c r="H48" s="46"/>
      <c r="I48" s="46"/>
      <c r="J48" s="46"/>
    </row>
    <row r="49" spans="1:10" ht="13">
      <c r="A49" s="46"/>
      <c r="B49" s="141" t="s">
        <v>509</v>
      </c>
      <c r="C49" s="1113">
        <v>3.3112750541300549E-2</v>
      </c>
      <c r="D49" s="1586">
        <v>3.3132412199453815E-2</v>
      </c>
      <c r="E49" s="1586">
        <v>3.6444848569833266E-2</v>
      </c>
      <c r="F49" s="1113" t="str">
        <f t="shared" si="1"/>
        <v>33 pbs</v>
      </c>
      <c r="G49" s="1115" t="str">
        <f t="shared" si="2"/>
        <v>33 pbs</v>
      </c>
      <c r="H49" s="46"/>
      <c r="I49" s="46"/>
      <c r="J49" s="46"/>
    </row>
    <row r="50" spans="1:10" ht="13">
      <c r="A50" s="46"/>
      <c r="B50" s="141" t="s">
        <v>510</v>
      </c>
      <c r="C50" s="1113">
        <v>1.3227675616511299</v>
      </c>
      <c r="D50" s="1586">
        <v>1.3888587398925489</v>
      </c>
      <c r="E50" s="1586">
        <v>1.3491243507138599</v>
      </c>
      <c r="F50" s="1113" t="str">
        <f t="shared" si="1"/>
        <v>-397 pbs</v>
      </c>
      <c r="G50" s="1115" t="str">
        <f t="shared" si="2"/>
        <v>264 pbs</v>
      </c>
      <c r="H50" s="46"/>
      <c r="I50" s="46"/>
      <c r="J50" s="46"/>
    </row>
    <row r="51" spans="1:10" ht="13">
      <c r="A51" s="46"/>
      <c r="B51" s="141" t="s">
        <v>511</v>
      </c>
      <c r="C51" s="1113">
        <v>1.0990401985965517</v>
      </c>
      <c r="D51" s="1586">
        <v>1.1063598308272031</v>
      </c>
      <c r="E51" s="1586">
        <v>0.94756410575892747</v>
      </c>
      <c r="F51" s="1113" t="str">
        <f t="shared" si="1"/>
        <v>-1588 pbs</v>
      </c>
      <c r="G51" s="1115" t="str">
        <f t="shared" si="2"/>
        <v>-1515 pbs</v>
      </c>
      <c r="H51" s="46"/>
      <c r="I51" s="46"/>
      <c r="J51" s="46"/>
    </row>
    <row r="52" spans="1:10" ht="13">
      <c r="A52" s="46"/>
      <c r="B52" s="141" t="s">
        <v>390</v>
      </c>
      <c r="C52" s="1590">
        <v>46</v>
      </c>
      <c r="D52" s="1591">
        <v>46</v>
      </c>
      <c r="E52" s="1591">
        <v>46</v>
      </c>
      <c r="F52" s="1503" t="s">
        <v>236</v>
      </c>
      <c r="G52" s="1504" t="s">
        <v>236</v>
      </c>
      <c r="H52" s="46"/>
      <c r="I52" s="46"/>
      <c r="J52" s="46"/>
    </row>
    <row r="53" spans="1:10" ht="13">
      <c r="A53" s="46"/>
      <c r="B53" s="141" t="s">
        <v>543</v>
      </c>
      <c r="C53" s="1590">
        <v>1541</v>
      </c>
      <c r="D53" s="1591">
        <v>2056</v>
      </c>
      <c r="E53" s="1591">
        <v>2227</v>
      </c>
      <c r="F53" s="1275">
        <v>171</v>
      </c>
      <c r="G53" s="1276">
        <v>686</v>
      </c>
      <c r="H53" s="46"/>
      <c r="I53" s="46"/>
      <c r="J53" s="46"/>
    </row>
    <row r="54" spans="1:10" ht="13">
      <c r="A54" s="46"/>
      <c r="B54" s="141" t="s">
        <v>544</v>
      </c>
      <c r="C54" s="1590">
        <v>314</v>
      </c>
      <c r="D54" s="1591">
        <v>314</v>
      </c>
      <c r="E54" s="1591">
        <v>313</v>
      </c>
      <c r="F54" s="1503">
        <v>-1</v>
      </c>
      <c r="G54" s="1276">
        <v>-1</v>
      </c>
      <c r="H54" s="46"/>
      <c r="I54" s="46"/>
      <c r="J54" s="46"/>
    </row>
    <row r="55" spans="1:10" ht="13.5" thickBot="1">
      <c r="A55" s="46"/>
      <c r="B55" s="628" t="s">
        <v>87</v>
      </c>
      <c r="C55" s="1592">
        <v>1791</v>
      </c>
      <c r="D55" s="1593">
        <v>1897</v>
      </c>
      <c r="E55" s="1593">
        <v>1908</v>
      </c>
      <c r="F55" s="1277">
        <v>11</v>
      </c>
      <c r="G55" s="1278">
        <v>117</v>
      </c>
      <c r="H55" s="46"/>
      <c r="I55" s="46"/>
      <c r="J55" s="46"/>
    </row>
    <row r="56" spans="1:10" ht="13">
      <c r="A56" s="46"/>
      <c r="B56" s="1523"/>
      <c r="C56" s="236"/>
      <c r="D56" s="236"/>
      <c r="E56" s="236"/>
      <c r="F56" s="415"/>
      <c r="G56" s="415"/>
      <c r="H56" s="46"/>
      <c r="I56" s="46"/>
      <c r="J56" s="46"/>
    </row>
    <row r="57" spans="1:10" ht="13">
      <c r="A57" s="46"/>
      <c r="B57" s="46"/>
      <c r="C57" s="46"/>
      <c r="D57" s="46"/>
      <c r="E57" s="46"/>
      <c r="F57" s="46"/>
      <c r="G57" s="46"/>
      <c r="H57" s="46"/>
      <c r="I57" s="46"/>
      <c r="J57" s="46"/>
    </row>
    <row r="58" spans="1:10" ht="13">
      <c r="A58" s="46"/>
      <c r="B58" s="46"/>
      <c r="C58" s="46"/>
      <c r="D58" s="46"/>
      <c r="E58" s="46"/>
      <c r="F58" s="46"/>
      <c r="G58" s="46"/>
      <c r="H58" s="46"/>
      <c r="I58" s="46"/>
    </row>
    <row r="59" spans="1:10" ht="13">
      <c r="A59" s="46"/>
      <c r="B59" s="46"/>
      <c r="C59" s="46"/>
      <c r="D59" s="46"/>
      <c r="E59" s="46"/>
      <c r="F59" s="46"/>
      <c r="G59" s="46"/>
      <c r="H59" s="46"/>
      <c r="I59" s="46"/>
    </row>
    <row r="60" spans="1:10" ht="13">
      <c r="A60" s="46"/>
      <c r="B60" s="46"/>
      <c r="C60" s="46"/>
      <c r="D60" s="46"/>
      <c r="E60" s="46"/>
      <c r="F60" s="46"/>
      <c r="G60" s="46"/>
      <c r="H60" s="46"/>
      <c r="I60" s="46"/>
    </row>
    <row r="61" spans="1:10" ht="13">
      <c r="A61" s="46"/>
      <c r="B61" s="46"/>
      <c r="C61" s="46"/>
      <c r="D61" s="46"/>
      <c r="E61" s="46"/>
      <c r="F61" s="46"/>
      <c r="G61" s="46"/>
      <c r="H61" s="46"/>
      <c r="I61" s="46"/>
    </row>
    <row r="62" spans="1:10" ht="13">
      <c r="A62" s="46"/>
      <c r="B62" s="46"/>
      <c r="C62" s="46"/>
      <c r="D62" s="46"/>
      <c r="E62" s="46"/>
      <c r="F62" s="46"/>
      <c r="G62" s="46"/>
      <c r="H62" s="46"/>
      <c r="I62" s="46"/>
    </row>
  </sheetData>
  <mergeCells count="9">
    <mergeCell ref="H31:I31"/>
    <mergeCell ref="H43:I43"/>
    <mergeCell ref="C43:E43"/>
    <mergeCell ref="F43:G43"/>
    <mergeCell ref="B2:G3"/>
    <mergeCell ref="C31:E31"/>
    <mergeCell ref="F31:G31"/>
    <mergeCell ref="C5:E5"/>
    <mergeCell ref="F5:G5"/>
  </mergeCells>
  <hyperlinks>
    <hyperlink ref="A1" location="Índice!A1" display="Volver al índice" xr:uid="{BAD95EFD-F651-442F-AEC0-4E75F5DCF704}"/>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J32 J44 J46 J45 H32:I32 H44:I44" unlocked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8"/>
  <sheetViews>
    <sheetView showGridLines="0" topLeftCell="A41" zoomScale="73" zoomScaleNormal="119" workbookViewId="0">
      <selection activeCell="D54" sqref="D54:E55"/>
    </sheetView>
  </sheetViews>
  <sheetFormatPr baseColWidth="10" defaultColWidth="11.453125" defaultRowHeight="14.5"/>
  <cols>
    <col min="1" max="1" width="12.453125" style="77" bestFit="1" customWidth="1"/>
    <col min="2" max="2" width="50.81640625" style="77" customWidth="1"/>
    <col min="3" max="5" width="15.81640625" style="77" customWidth="1"/>
    <col min="6" max="7" width="13" style="77" customWidth="1"/>
    <col min="8" max="8" width="11.453125" style="77" bestFit="1"/>
    <col min="9" max="9" width="11.453125" style="77"/>
    <col min="10" max="10" width="12.90625" style="77" bestFit="1" customWidth="1"/>
    <col min="11" max="16384" width="11.453125" style="77"/>
  </cols>
  <sheetData>
    <row r="1" spans="1:11">
      <c r="A1" s="132" t="s">
        <v>39</v>
      </c>
    </row>
    <row r="2" spans="1:11">
      <c r="F2" s="1602"/>
      <c r="G2" s="1602"/>
    </row>
    <row r="3" spans="1:11">
      <c r="B3" s="2226" t="s">
        <v>545</v>
      </c>
      <c r="C3" s="2226"/>
      <c r="D3" s="2226"/>
      <c r="E3" s="2226"/>
      <c r="F3" s="2226"/>
      <c r="G3" s="2226"/>
    </row>
    <row r="4" spans="1:11">
      <c r="B4" s="2226"/>
      <c r="C4" s="2226"/>
      <c r="D4" s="2226"/>
      <c r="E4" s="2226"/>
      <c r="F4" s="2226"/>
      <c r="G4" s="2226"/>
    </row>
    <row r="5" spans="1:11" ht="15" thickBot="1">
      <c r="B5" s="1599"/>
      <c r="C5" s="1599"/>
      <c r="D5" s="1599"/>
      <c r="E5" s="1599"/>
      <c r="F5" s="1599"/>
      <c r="G5" s="1599"/>
    </row>
    <row r="6" spans="1:11">
      <c r="B6" s="737"/>
      <c r="C6" s="2231" t="s">
        <v>124</v>
      </c>
      <c r="D6" s="2231"/>
      <c r="E6" s="2231"/>
      <c r="F6" s="2231" t="s">
        <v>526</v>
      </c>
      <c r="G6" s="2233"/>
      <c r="H6" s="46"/>
      <c r="I6" s="46"/>
      <c r="J6" s="46"/>
      <c r="K6" s="46"/>
    </row>
    <row r="7" spans="1:11" ht="15" thickBot="1">
      <c r="B7" s="240"/>
      <c r="C7" s="877" t="s">
        <v>819</v>
      </c>
      <c r="D7" s="878" t="s">
        <v>727</v>
      </c>
      <c r="E7" s="879" t="s">
        <v>820</v>
      </c>
      <c r="F7" s="289" t="s">
        <v>46</v>
      </c>
      <c r="G7" s="290" t="s">
        <v>47</v>
      </c>
      <c r="H7" s="46"/>
      <c r="I7" s="46"/>
      <c r="J7" s="46"/>
      <c r="K7" s="46"/>
    </row>
    <row r="8" spans="1:11">
      <c r="B8" s="1521" t="s">
        <v>401</v>
      </c>
      <c r="C8" s="708"/>
      <c r="D8" s="709"/>
      <c r="E8" s="709"/>
      <c r="F8" s="751"/>
      <c r="G8" s="742"/>
      <c r="H8" s="46"/>
      <c r="I8" s="46"/>
      <c r="J8" s="46"/>
      <c r="K8" s="46"/>
    </row>
    <row r="9" spans="1:11">
      <c r="B9" s="230" t="s">
        <v>465</v>
      </c>
      <c r="C9" s="291">
        <v>1590356</v>
      </c>
      <c r="D9" s="292">
        <v>1668841</v>
      </c>
      <c r="E9" s="292">
        <v>2109302</v>
      </c>
      <c r="F9" s="408">
        <v>0.26393227395539776</v>
      </c>
      <c r="G9" s="412">
        <v>0.32630807190339772</v>
      </c>
      <c r="H9" s="46"/>
      <c r="I9" s="46"/>
      <c r="J9" s="46"/>
      <c r="K9" s="46"/>
    </row>
    <row r="10" spans="1:11">
      <c r="B10" s="230" t="s">
        <v>206</v>
      </c>
      <c r="C10" s="291">
        <v>3094635</v>
      </c>
      <c r="D10" s="292">
        <v>2878335</v>
      </c>
      <c r="E10" s="292">
        <v>2488277</v>
      </c>
      <c r="F10" s="408">
        <v>-0.13551515025179484</v>
      </c>
      <c r="G10" s="412">
        <v>-0.19593845477738081</v>
      </c>
      <c r="H10" s="46"/>
      <c r="I10" s="46"/>
      <c r="J10" s="46"/>
      <c r="K10" s="46"/>
    </row>
    <row r="11" spans="1:11" s="119" customFormat="1">
      <c r="B11" s="222" t="s">
        <v>33</v>
      </c>
      <c r="C11" s="294">
        <v>12118953</v>
      </c>
      <c r="D11" s="295">
        <v>12785249</v>
      </c>
      <c r="E11" s="295">
        <v>13095856</v>
      </c>
      <c r="F11" s="409">
        <v>2.4294169006798372E-2</v>
      </c>
      <c r="G11" s="413">
        <v>8.0609521301056253E-2</v>
      </c>
      <c r="H11" s="153"/>
      <c r="I11" s="153"/>
      <c r="J11" s="153"/>
      <c r="K11" s="153"/>
    </row>
    <row r="12" spans="1:11">
      <c r="B12" s="231" t="s">
        <v>411</v>
      </c>
      <c r="C12" s="291">
        <v>11168560</v>
      </c>
      <c r="D12" s="292">
        <v>12004020</v>
      </c>
      <c r="E12" s="292">
        <v>12349782</v>
      </c>
      <c r="F12" s="408">
        <v>2.8803850710012124E-2</v>
      </c>
      <c r="G12" s="412">
        <v>0.10576314224931416</v>
      </c>
      <c r="H12" s="46"/>
      <c r="I12" s="46"/>
      <c r="J12" s="46"/>
      <c r="K12" s="46"/>
    </row>
    <row r="13" spans="1:11">
      <c r="B13" s="231" t="s">
        <v>527</v>
      </c>
      <c r="C13" s="291">
        <v>846455</v>
      </c>
      <c r="D13" s="292">
        <v>659287</v>
      </c>
      <c r="E13" s="292">
        <v>614819</v>
      </c>
      <c r="F13" s="408">
        <v>-6.7448622527063296E-2</v>
      </c>
      <c r="G13" s="412">
        <v>-0.27365424033173646</v>
      </c>
      <c r="H13" s="46"/>
      <c r="I13" s="46"/>
      <c r="J13" s="46"/>
      <c r="K13" s="46"/>
    </row>
    <row r="14" spans="1:11">
      <c r="B14" s="231" t="s">
        <v>528</v>
      </c>
      <c r="C14" s="291">
        <v>103938</v>
      </c>
      <c r="D14" s="292">
        <v>121942</v>
      </c>
      <c r="E14" s="292">
        <v>131255</v>
      </c>
      <c r="F14" s="408">
        <v>7.6372373751455669E-2</v>
      </c>
      <c r="G14" s="412">
        <v>0.26282014277742505</v>
      </c>
      <c r="H14" s="46"/>
      <c r="I14" s="46"/>
      <c r="J14" s="46"/>
      <c r="K14" s="46"/>
    </row>
    <row r="15" spans="1:11">
      <c r="B15" s="231" t="s">
        <v>529</v>
      </c>
      <c r="C15" s="291">
        <v>-940310</v>
      </c>
      <c r="D15" s="292">
        <v>-887976</v>
      </c>
      <c r="E15" s="292">
        <v>-902499</v>
      </c>
      <c r="F15" s="408">
        <v>1.6355171761399001E-2</v>
      </c>
      <c r="G15" s="412">
        <v>-4.0211206942391331E-2</v>
      </c>
      <c r="H15" s="46"/>
      <c r="I15" s="46"/>
      <c r="J15" s="46"/>
      <c r="K15" s="46"/>
    </row>
    <row r="16" spans="1:11" s="119" customFormat="1">
      <c r="B16" s="1521" t="s">
        <v>417</v>
      </c>
      <c r="C16" s="294">
        <v>11178643</v>
      </c>
      <c r="D16" s="295">
        <v>11897273</v>
      </c>
      <c r="E16" s="295">
        <v>12193357</v>
      </c>
      <c r="F16" s="409">
        <v>2.4886711433788289E-2</v>
      </c>
      <c r="G16" s="413">
        <v>9.0772556203825516E-2</v>
      </c>
      <c r="H16" s="153"/>
      <c r="I16" s="153"/>
      <c r="J16" s="153"/>
      <c r="K16" s="153"/>
    </row>
    <row r="17" spans="2:11">
      <c r="B17" s="233" t="s">
        <v>530</v>
      </c>
      <c r="C17" s="291">
        <v>132430</v>
      </c>
      <c r="D17" s="292">
        <v>126975</v>
      </c>
      <c r="E17" s="292">
        <v>124994</v>
      </c>
      <c r="F17" s="408">
        <v>-1.5601496357550704E-2</v>
      </c>
      <c r="G17" s="412">
        <v>-5.6150419089330161E-2</v>
      </c>
      <c r="H17" s="46"/>
      <c r="I17" s="46"/>
      <c r="J17" s="46"/>
      <c r="K17" s="46"/>
    </row>
    <row r="18" spans="2:11">
      <c r="B18" s="233" t="s">
        <v>468</v>
      </c>
      <c r="C18" s="291">
        <v>795856</v>
      </c>
      <c r="D18" s="292">
        <v>715448</v>
      </c>
      <c r="E18" s="292">
        <v>636681</v>
      </c>
      <c r="F18" s="408">
        <v>-0.11009465397904528</v>
      </c>
      <c r="G18" s="412">
        <v>-0.20000477473311751</v>
      </c>
      <c r="H18" s="46"/>
      <c r="I18" s="46"/>
      <c r="J18" s="46"/>
      <c r="K18" s="46"/>
    </row>
    <row r="19" spans="2:11" s="119" customFormat="1">
      <c r="B19" s="1522" t="s">
        <v>531</v>
      </c>
      <c r="C19" s="294">
        <v>16791920</v>
      </c>
      <c r="D19" s="295">
        <v>17286872</v>
      </c>
      <c r="E19" s="295">
        <v>17552611</v>
      </c>
      <c r="F19" s="409">
        <v>1.537230101547582E-2</v>
      </c>
      <c r="G19" s="413">
        <v>4.5301013820932878E-2</v>
      </c>
      <c r="H19" s="153"/>
      <c r="I19" s="153"/>
      <c r="J19" s="153"/>
      <c r="K19" s="153"/>
    </row>
    <row r="20" spans="2:11">
      <c r="B20" s="1522"/>
      <c r="C20" s="291"/>
      <c r="D20" s="292"/>
      <c r="E20" s="292"/>
      <c r="F20" s="408"/>
      <c r="G20" s="412"/>
      <c r="H20" s="46"/>
      <c r="I20" s="46"/>
      <c r="J20" s="46"/>
      <c r="K20" s="46"/>
    </row>
    <row r="21" spans="2:11">
      <c r="B21" s="1521" t="s">
        <v>532</v>
      </c>
      <c r="C21" s="291"/>
      <c r="D21" s="292"/>
      <c r="E21" s="292"/>
      <c r="F21" s="408"/>
      <c r="G21" s="412"/>
      <c r="H21" s="46"/>
      <c r="I21" s="46"/>
      <c r="J21" s="46"/>
      <c r="K21" s="46"/>
    </row>
    <row r="22" spans="2:11">
      <c r="B22" s="221" t="s">
        <v>73</v>
      </c>
      <c r="C22" s="291">
        <v>10800163</v>
      </c>
      <c r="D22" s="292">
        <v>10836660</v>
      </c>
      <c r="E22" s="292">
        <v>10897835</v>
      </c>
      <c r="F22" s="408">
        <v>5.6451895694797916E-3</v>
      </c>
      <c r="G22" s="412">
        <v>9.0435672128281741E-3</v>
      </c>
      <c r="H22" s="46"/>
      <c r="I22" s="46"/>
      <c r="J22" s="46"/>
      <c r="K22" s="46"/>
    </row>
    <row r="23" spans="2:11">
      <c r="B23" s="221" t="s">
        <v>157</v>
      </c>
      <c r="C23" s="291">
        <v>1958657</v>
      </c>
      <c r="D23" s="292">
        <v>2309869</v>
      </c>
      <c r="E23" s="292">
        <v>2418667</v>
      </c>
      <c r="F23" s="408">
        <v>4.710137241549206E-2</v>
      </c>
      <c r="G23" s="412">
        <v>0.23485990655842248</v>
      </c>
      <c r="H23" s="46"/>
      <c r="I23" s="46"/>
      <c r="J23" s="46"/>
      <c r="K23" s="46"/>
    </row>
    <row r="24" spans="2:11">
      <c r="B24" s="221" t="s">
        <v>533</v>
      </c>
      <c r="C24" s="291">
        <v>306113</v>
      </c>
      <c r="D24" s="292">
        <v>398037</v>
      </c>
      <c r="E24" s="292">
        <v>606683</v>
      </c>
      <c r="F24" s="408">
        <v>0.52418744991043553</v>
      </c>
      <c r="G24" s="412">
        <v>0.98189230774256564</v>
      </c>
      <c r="H24" s="46"/>
      <c r="I24" s="46"/>
      <c r="J24" s="46"/>
      <c r="K24" s="46"/>
    </row>
    <row r="25" spans="2:11">
      <c r="B25" s="221" t="s">
        <v>445</v>
      </c>
      <c r="C25" s="291">
        <v>983614</v>
      </c>
      <c r="D25" s="292">
        <v>1207564</v>
      </c>
      <c r="E25" s="292">
        <v>968418</v>
      </c>
      <c r="F25" s="408">
        <v>-0.19804002106720642</v>
      </c>
      <c r="G25" s="412">
        <v>-1.5449149768100079E-2</v>
      </c>
      <c r="H25" s="46"/>
      <c r="I25" s="46"/>
      <c r="J25" s="46"/>
      <c r="K25" s="46"/>
    </row>
    <row r="26" spans="2:11" s="119" customFormat="1">
      <c r="B26" s="1522" t="s">
        <v>534</v>
      </c>
      <c r="C26" s="294">
        <v>14048547</v>
      </c>
      <c r="D26" s="295">
        <v>14752130</v>
      </c>
      <c r="E26" s="295">
        <v>14891603</v>
      </c>
      <c r="F26" s="409">
        <v>9.4544313261881729E-3</v>
      </c>
      <c r="G26" s="413">
        <v>6.0010191801330048E-2</v>
      </c>
      <c r="H26" s="153"/>
      <c r="I26" s="153"/>
      <c r="J26" s="153"/>
      <c r="K26" s="153"/>
    </row>
    <row r="27" spans="2:11">
      <c r="B27" s="234"/>
      <c r="C27" s="291"/>
      <c r="D27" s="292"/>
      <c r="E27" s="292"/>
      <c r="F27" s="408"/>
      <c r="G27" s="412"/>
      <c r="H27" s="46"/>
      <c r="I27" s="46"/>
      <c r="J27" s="46"/>
      <c r="K27" s="46"/>
    </row>
    <row r="28" spans="2:11" s="119" customFormat="1">
      <c r="B28" s="222" t="s">
        <v>474</v>
      </c>
      <c r="C28" s="294">
        <v>2743373</v>
      </c>
      <c r="D28" s="295">
        <v>2534742</v>
      </c>
      <c r="E28" s="295">
        <v>2661008</v>
      </c>
      <c r="F28" s="409">
        <v>4.9814142820058249E-2</v>
      </c>
      <c r="G28" s="413">
        <v>-3.0023259687982695E-2</v>
      </c>
      <c r="H28" s="153"/>
      <c r="I28" s="153"/>
      <c r="J28" s="153"/>
      <c r="K28" s="153"/>
    </row>
    <row r="29" spans="2:11">
      <c r="B29" s="221"/>
      <c r="C29" s="291"/>
      <c r="D29" s="292"/>
      <c r="E29" s="292"/>
      <c r="F29" s="408"/>
      <c r="G29" s="412"/>
      <c r="H29" s="46"/>
      <c r="I29" s="46"/>
      <c r="J29" s="46"/>
      <c r="K29" s="46"/>
    </row>
    <row r="30" spans="2:11" s="119" customFormat="1" ht="15" thickBot="1">
      <c r="B30" s="743" t="s">
        <v>535</v>
      </c>
      <c r="C30" s="752">
        <v>16791920</v>
      </c>
      <c r="D30" s="296">
        <v>17286872</v>
      </c>
      <c r="E30" s="296">
        <v>17552611</v>
      </c>
      <c r="F30" s="749">
        <v>1.537230101547582E-2</v>
      </c>
      <c r="G30" s="746">
        <v>4.5301013820932878E-2</v>
      </c>
      <c r="H30" s="153"/>
      <c r="I30" s="153"/>
      <c r="J30" s="153"/>
      <c r="K30" s="153"/>
    </row>
    <row r="31" spans="2:11" ht="15" thickBot="1">
      <c r="B31" s="1523"/>
      <c r="C31" s="239"/>
      <c r="D31" s="239"/>
      <c r="E31" s="239"/>
      <c r="F31" s="239"/>
      <c r="G31" s="239"/>
      <c r="H31" s="46"/>
      <c r="I31" s="46"/>
      <c r="J31" s="46"/>
      <c r="K31" s="46"/>
    </row>
    <row r="32" spans="2:11">
      <c r="B32" s="737"/>
      <c r="C32" s="2231" t="s">
        <v>43</v>
      </c>
      <c r="D32" s="2231"/>
      <c r="E32" s="2231"/>
      <c r="F32" s="2231" t="s">
        <v>44</v>
      </c>
      <c r="G32" s="2320"/>
      <c r="H32" s="2318" t="s">
        <v>62</v>
      </c>
      <c r="I32" s="2319"/>
      <c r="J32" s="1267" t="s">
        <v>44</v>
      </c>
      <c r="K32" s="46"/>
    </row>
    <row r="33" spans="2:11" ht="21" customHeight="1" thickBot="1">
      <c r="B33" s="974"/>
      <c r="C33" s="297" t="s">
        <v>821</v>
      </c>
      <c r="D33" s="298" t="s">
        <v>726</v>
      </c>
      <c r="E33" s="299" t="s">
        <v>822</v>
      </c>
      <c r="F33" s="289" t="s">
        <v>46</v>
      </c>
      <c r="G33" s="290" t="s">
        <v>47</v>
      </c>
      <c r="H33" s="1268" t="str">
        <f>+C7</f>
        <v>Set 24</v>
      </c>
      <c r="I33" s="1269" t="str">
        <f>+E7</f>
        <v>Set 25</v>
      </c>
      <c r="J33" s="1270" t="str">
        <f>I33&amp;" / "&amp;H33</f>
        <v>Set 25 / Set 24</v>
      </c>
      <c r="K33" s="46"/>
    </row>
    <row r="34" spans="2:11">
      <c r="B34" s="747" t="s">
        <v>536</v>
      </c>
      <c r="C34" s="753">
        <v>562421</v>
      </c>
      <c r="D34" s="754">
        <v>604031</v>
      </c>
      <c r="E34" s="754">
        <v>632469</v>
      </c>
      <c r="F34" s="490">
        <v>4.7080365080600206E-2</v>
      </c>
      <c r="G34" s="491">
        <v>0.12454726974988484</v>
      </c>
      <c r="H34" s="754">
        <v>1665550</v>
      </c>
      <c r="I34" s="754">
        <v>1816400</v>
      </c>
      <c r="J34" s="1271">
        <v>9.0570682357179244E-2</v>
      </c>
      <c r="K34" s="46"/>
    </row>
    <row r="35" spans="2:11" ht="26.15" customHeight="1">
      <c r="B35" s="238" t="s">
        <v>537</v>
      </c>
      <c r="C35" s="291">
        <v>-192435</v>
      </c>
      <c r="D35" s="292">
        <v>-169741</v>
      </c>
      <c r="E35" s="292">
        <v>-167975</v>
      </c>
      <c r="F35" s="408">
        <v>-1.0404086225484721E-2</v>
      </c>
      <c r="G35" s="412">
        <v>-0.12710785460025464</v>
      </c>
      <c r="H35" s="292">
        <v>-585934</v>
      </c>
      <c r="I35" s="292">
        <v>-495928</v>
      </c>
      <c r="J35" s="1272">
        <v>-0.15361115757064792</v>
      </c>
      <c r="K35" s="46"/>
    </row>
    <row r="36" spans="2:11" s="119" customFormat="1">
      <c r="B36" s="234" t="s">
        <v>538</v>
      </c>
      <c r="C36" s="294">
        <v>369986</v>
      </c>
      <c r="D36" s="295">
        <v>434290</v>
      </c>
      <c r="E36" s="295">
        <v>464494</v>
      </c>
      <c r="F36" s="409">
        <v>6.9547997881599821E-2</v>
      </c>
      <c r="G36" s="413">
        <v>0.25543669219916421</v>
      </c>
      <c r="H36" s="295">
        <v>1079616</v>
      </c>
      <c r="I36" s="295">
        <v>1320472</v>
      </c>
      <c r="J36" s="1273">
        <v>0.22309413717469906</v>
      </c>
      <c r="K36" s="153"/>
    </row>
    <row r="37" spans="2:11">
      <c r="B37" s="141" t="s">
        <v>539</v>
      </c>
      <c r="C37" s="291">
        <v>30861</v>
      </c>
      <c r="D37" s="292">
        <v>37492</v>
      </c>
      <c r="E37" s="292">
        <v>34834</v>
      </c>
      <c r="F37" s="408">
        <v>-7.0895124293182565E-2</v>
      </c>
      <c r="G37" s="412">
        <v>0.12873853731246565</v>
      </c>
      <c r="H37" s="292">
        <v>97947</v>
      </c>
      <c r="I37" s="292">
        <v>105141</v>
      </c>
      <c r="J37" s="1272">
        <v>7.3447885080706987E-2</v>
      </c>
      <c r="K37" s="46"/>
    </row>
    <row r="38" spans="2:11">
      <c r="B38" s="141" t="s">
        <v>69</v>
      </c>
      <c r="C38" s="291">
        <v>-320796</v>
      </c>
      <c r="D38" s="292">
        <v>-335792</v>
      </c>
      <c r="E38" s="292">
        <v>-335075</v>
      </c>
      <c r="F38" s="408">
        <v>-2.135250393100474E-3</v>
      </c>
      <c r="G38" s="412">
        <v>4.4511153505654599E-2</v>
      </c>
      <c r="H38" s="292">
        <v>-934374</v>
      </c>
      <c r="I38" s="292">
        <v>-998811</v>
      </c>
      <c r="J38" s="1272">
        <v>6.896274939157121E-2</v>
      </c>
      <c r="K38" s="46"/>
    </row>
    <row r="39" spans="2:11" ht="19.25" customHeight="1">
      <c r="B39" s="141" t="s">
        <v>540</v>
      </c>
      <c r="C39" s="291">
        <v>-337</v>
      </c>
      <c r="D39" s="292">
        <v>-79</v>
      </c>
      <c r="E39" s="292">
        <v>54</v>
      </c>
      <c r="F39" s="408">
        <v>-1.6835443037974684</v>
      </c>
      <c r="G39" s="412">
        <v>-1.1602373887240356</v>
      </c>
      <c r="H39" s="292">
        <v>-1394</v>
      </c>
      <c r="I39" s="292">
        <v>-774</v>
      </c>
      <c r="J39" s="1272">
        <v>-0.44476327116212344</v>
      </c>
      <c r="K39" s="46"/>
    </row>
    <row r="40" spans="2:11">
      <c r="B40" s="141" t="s">
        <v>70</v>
      </c>
      <c r="C40" s="291">
        <v>-15890</v>
      </c>
      <c r="D40" s="292">
        <v>-33369</v>
      </c>
      <c r="E40" s="292">
        <v>-42430</v>
      </c>
      <c r="F40" s="408">
        <v>0.2715394527855195</v>
      </c>
      <c r="G40" s="412">
        <v>1.6702328508495907</v>
      </c>
      <c r="H40" s="292">
        <v>-49684</v>
      </c>
      <c r="I40" s="292">
        <v>-107222</v>
      </c>
      <c r="J40" s="1272">
        <v>1.1580790596570325</v>
      </c>
      <c r="K40" s="46"/>
    </row>
    <row r="41" spans="2:11" s="119" customFormat="1" ht="15" thickBot="1">
      <c r="B41" s="748" t="s">
        <v>441</v>
      </c>
      <c r="C41" s="752">
        <v>63824</v>
      </c>
      <c r="D41" s="296">
        <v>102542</v>
      </c>
      <c r="E41" s="296">
        <v>121877</v>
      </c>
      <c r="F41" s="749">
        <v>0.1885568840085039</v>
      </c>
      <c r="G41" s="746">
        <v>0.90957946853848082</v>
      </c>
      <c r="H41" s="296">
        <v>192111</v>
      </c>
      <c r="I41" s="296">
        <v>318806</v>
      </c>
      <c r="J41" s="1274">
        <v>0.65948852486323006</v>
      </c>
      <c r="K41" s="153"/>
    </row>
    <row r="42" spans="2:11">
      <c r="B42" s="196"/>
      <c r="C42" s="242"/>
      <c r="D42" s="242"/>
      <c r="E42" s="242"/>
      <c r="F42" s="243"/>
      <c r="G42" s="243"/>
      <c r="H42" s="46"/>
      <c r="I42" s="46"/>
      <c r="J42" s="46"/>
      <c r="K42" s="46"/>
    </row>
    <row r="43" spans="2:11" ht="15" thickBot="1">
      <c r="B43" s="196"/>
      <c r="C43" s="242"/>
      <c r="D43" s="242"/>
      <c r="E43" s="242"/>
      <c r="F43" s="243"/>
      <c r="G43" s="243"/>
      <c r="H43" s="46"/>
      <c r="I43" s="46"/>
      <c r="J43" s="46"/>
      <c r="K43" s="46"/>
    </row>
    <row r="44" spans="2:11">
      <c r="B44" s="737"/>
      <c r="C44" s="2231" t="s">
        <v>43</v>
      </c>
      <c r="D44" s="2231"/>
      <c r="E44" s="2231"/>
      <c r="F44" s="2231" t="s">
        <v>567</v>
      </c>
      <c r="G44" s="2320"/>
      <c r="H44" s="2318" t="s">
        <v>62</v>
      </c>
      <c r="I44" s="2319"/>
      <c r="J44" s="1267" t="s">
        <v>567</v>
      </c>
      <c r="K44" s="46"/>
    </row>
    <row r="45" spans="2:11" ht="18" customHeight="1" thickBot="1">
      <c r="B45" s="240"/>
      <c r="C45" s="297" t="s">
        <v>821</v>
      </c>
      <c r="D45" s="298" t="s">
        <v>726</v>
      </c>
      <c r="E45" s="299" t="s">
        <v>822</v>
      </c>
      <c r="F45" s="646" t="s">
        <v>46</v>
      </c>
      <c r="G45" s="647" t="s">
        <v>47</v>
      </c>
      <c r="H45" s="1268" t="str">
        <f>+H33</f>
        <v>Set 24</v>
      </c>
      <c r="I45" s="1269" t="str">
        <f>+I33</f>
        <v>Set 25</v>
      </c>
      <c r="J45" s="1291" t="str">
        <f>I45&amp;" / "&amp;H45</f>
        <v>Set 25 / Set 24</v>
      </c>
      <c r="K45" s="46"/>
    </row>
    <row r="46" spans="2:11">
      <c r="B46" s="750" t="s">
        <v>546</v>
      </c>
      <c r="C46" s="1171">
        <v>0.54201234925377273</v>
      </c>
      <c r="D46" s="1172">
        <v>0.51992805124765218</v>
      </c>
      <c r="E46" s="1366">
        <v>0.49444525064645306</v>
      </c>
      <c r="F46" s="1103" t="str">
        <f>+ROUND((E46-D46)*10^4,0)&amp;" pbs"</f>
        <v>-255 pbs</v>
      </c>
      <c r="G46" s="1104" t="str">
        <f>+ROUND((E46-C46)*10^4,0)&amp;" pbs"</f>
        <v>-476 pbs</v>
      </c>
      <c r="H46" s="1366">
        <v>0.52823232894141336</v>
      </c>
      <c r="I46" s="1366">
        <v>0.51387769335447886</v>
      </c>
      <c r="J46" s="1594" t="str">
        <f>+ROUND((I46-H46)*10^4,0)&amp;" pbs"</f>
        <v>-144 pbs</v>
      </c>
      <c r="K46" s="46"/>
    </row>
    <row r="47" spans="2:11">
      <c r="B47" s="44" t="s">
        <v>35</v>
      </c>
      <c r="C47" s="1173">
        <v>9.4274407427982043E-2</v>
      </c>
      <c r="D47" s="1174">
        <v>0.16349223745851646</v>
      </c>
      <c r="E47" s="1174">
        <v>0.18765644998315931</v>
      </c>
      <c r="F47" s="301" t="str">
        <f t="shared" ref="F47:F53" si="0">+ROUND((E47-D47)*10^4,0)&amp;" pbs"</f>
        <v>242 pbs</v>
      </c>
      <c r="G47" s="416" t="str">
        <f t="shared" ref="G47:G53" si="1">+ROUND((E47-C47)*10^4,0)&amp;" pbs"</f>
        <v>934 pbs</v>
      </c>
      <c r="H47" s="1174">
        <v>8.9250240663453995E-2</v>
      </c>
      <c r="I47" s="1174">
        <v>0.15952136079836834</v>
      </c>
      <c r="J47" s="1279" t="str">
        <f t="shared" ref="J47:J48" si="2">+ROUND((I47-H47)*10^4,0)&amp;" pbs"</f>
        <v>703 pbs</v>
      </c>
      <c r="K47" s="46"/>
    </row>
    <row r="48" spans="2:11" ht="15" thickBot="1">
      <c r="B48" s="44" t="s">
        <v>547</v>
      </c>
      <c r="C48" s="1173">
        <v>8.9586577698317793E-2</v>
      </c>
      <c r="D48" s="1174">
        <v>0.15475146935392295</v>
      </c>
      <c r="E48" s="1174">
        <v>0.17795002353561901</v>
      </c>
      <c r="F48" s="301" t="str">
        <f t="shared" si="0"/>
        <v>232 pbs</v>
      </c>
      <c r="G48" s="416" t="str">
        <f t="shared" si="1"/>
        <v>884 pbs</v>
      </c>
      <c r="H48" s="1367">
        <v>8.5050943174531574E-2</v>
      </c>
      <c r="I48" s="1367">
        <v>0.15146665264286319</v>
      </c>
      <c r="J48" s="1280" t="str">
        <f t="shared" si="2"/>
        <v>664 pbs</v>
      </c>
      <c r="K48" s="46"/>
    </row>
    <row r="49" spans="2:11">
      <c r="B49" s="230" t="s">
        <v>542</v>
      </c>
      <c r="C49" s="1173">
        <v>1.1221083422537235</v>
      </c>
      <c r="D49" s="1174">
        <v>1.1798145369514224</v>
      </c>
      <c r="E49" s="1174">
        <v>1.2016933638653917</v>
      </c>
      <c r="F49" s="301" t="str">
        <f t="shared" si="0"/>
        <v>219 pbs</v>
      </c>
      <c r="G49" s="416" t="str">
        <f t="shared" si="1"/>
        <v>796 pbs</v>
      </c>
      <c r="H49" s="46"/>
      <c r="I49" s="46"/>
      <c r="J49" s="46"/>
      <c r="K49" s="46"/>
    </row>
    <row r="50" spans="2:11">
      <c r="B50" s="141" t="s">
        <v>508</v>
      </c>
      <c r="C50" s="1173">
        <v>6.9845555139953094E-2</v>
      </c>
      <c r="D50" s="1174">
        <v>5.1566222918302179E-2</v>
      </c>
      <c r="E50" s="1174">
        <v>4.6947599301641676E-2</v>
      </c>
      <c r="F50" s="301" t="str">
        <f t="shared" si="0"/>
        <v>-46 pbs</v>
      </c>
      <c r="G50" s="416" t="str">
        <f t="shared" si="1"/>
        <v>-229 pbs</v>
      </c>
      <c r="H50" s="46"/>
      <c r="I50" s="46"/>
      <c r="J50" s="46"/>
      <c r="K50" s="46"/>
    </row>
    <row r="51" spans="2:11">
      <c r="B51" s="141" t="s">
        <v>509</v>
      </c>
      <c r="C51" s="1173">
        <v>7.8422038603499819E-2</v>
      </c>
      <c r="D51" s="1174">
        <v>6.1103933134192379E-2</v>
      </c>
      <c r="E51" s="1174">
        <v>5.6970235469907426E-2</v>
      </c>
      <c r="F51" s="301" t="str">
        <f t="shared" si="0"/>
        <v>-41 pbs</v>
      </c>
      <c r="G51" s="416" t="str">
        <f t="shared" si="1"/>
        <v>-215 pbs</v>
      </c>
      <c r="H51" s="46"/>
      <c r="I51" s="46"/>
      <c r="J51" s="46"/>
      <c r="K51" s="46"/>
    </row>
    <row r="52" spans="2:11">
      <c r="B52" s="141" t="s">
        <v>510</v>
      </c>
      <c r="C52" s="1173">
        <v>1.1108800822252807</v>
      </c>
      <c r="D52" s="1174">
        <v>1.3468732130316539</v>
      </c>
      <c r="E52" s="1174">
        <v>1.4679100678411046</v>
      </c>
      <c r="F52" s="301" t="str">
        <f t="shared" si="0"/>
        <v>1210 pbs</v>
      </c>
      <c r="G52" s="416" t="str">
        <f t="shared" si="1"/>
        <v>3570 pbs</v>
      </c>
      <c r="H52" s="46"/>
      <c r="I52" s="46"/>
      <c r="J52" s="46"/>
      <c r="K52" s="46"/>
    </row>
    <row r="53" spans="2:11" ht="15" thickBot="1">
      <c r="B53" s="141" t="s">
        <v>511</v>
      </c>
      <c r="C53" s="1173">
        <v>0.98939070468742929</v>
      </c>
      <c r="D53" s="1174">
        <v>1.1366398328787077</v>
      </c>
      <c r="E53" s="1174">
        <v>1.2096641888070083</v>
      </c>
      <c r="F53" s="1368" t="str">
        <f t="shared" si="0"/>
        <v>730 pbs</v>
      </c>
      <c r="G53" s="1369" t="str">
        <f t="shared" si="1"/>
        <v>2203 pbs</v>
      </c>
      <c r="H53" s="229"/>
      <c r="I53" s="46"/>
      <c r="J53" s="46"/>
      <c r="K53" s="46"/>
    </row>
    <row r="54" spans="2:11">
      <c r="B54" s="747" t="s">
        <v>548</v>
      </c>
      <c r="C54" s="753">
        <v>285</v>
      </c>
      <c r="D54" s="754">
        <v>283</v>
      </c>
      <c r="E54" s="781">
        <v>284</v>
      </c>
      <c r="F54" s="1424">
        <v>1</v>
      </c>
      <c r="G54" s="1425">
        <v>-1</v>
      </c>
      <c r="H54" s="241"/>
      <c r="I54" s="46"/>
      <c r="J54" s="46"/>
      <c r="K54" s="46"/>
    </row>
    <row r="55" spans="2:11" ht="15" thickBot="1">
      <c r="B55" s="628" t="s">
        <v>87</v>
      </c>
      <c r="C55" s="717">
        <v>10107</v>
      </c>
      <c r="D55" s="782">
        <v>9679</v>
      </c>
      <c r="E55" s="720">
        <v>9756</v>
      </c>
      <c r="F55" s="1426">
        <v>77</v>
      </c>
      <c r="G55" s="1427">
        <v>-351</v>
      </c>
      <c r="H55" s="46"/>
      <c r="I55" s="46"/>
      <c r="J55" s="46"/>
      <c r="K55" s="46"/>
    </row>
    <row r="56" spans="2:11">
      <c r="B56" s="145"/>
      <c r="C56" s="145"/>
      <c r="D56" s="145"/>
      <c r="E56" s="145"/>
      <c r="F56" s="235"/>
      <c r="G56" s="235"/>
      <c r="H56" s="46"/>
      <c r="I56" s="46"/>
      <c r="J56" s="46"/>
      <c r="K56" s="46"/>
    </row>
    <row r="57" spans="2:11">
      <c r="B57" s="1720" t="s">
        <v>861</v>
      </c>
      <c r="C57" s="1603"/>
      <c r="D57" s="1603"/>
      <c r="E57" s="1603"/>
      <c r="F57" s="1604"/>
      <c r="G57" s="1604"/>
    </row>
    <row r="58" spans="2:11">
      <c r="C58" s="1603"/>
      <c r="D58" s="1603"/>
      <c r="E58" s="1603"/>
      <c r="F58" s="1604"/>
      <c r="G58" s="1604"/>
    </row>
  </sheetData>
  <mergeCells count="9">
    <mergeCell ref="H32:I32"/>
    <mergeCell ref="H44:I44"/>
    <mergeCell ref="C44:E44"/>
    <mergeCell ref="F44:G44"/>
    <mergeCell ref="B3:G4"/>
    <mergeCell ref="C32:E32"/>
    <mergeCell ref="F32:G32"/>
    <mergeCell ref="C6:E6"/>
    <mergeCell ref="F6:G6"/>
  </mergeCells>
  <hyperlinks>
    <hyperlink ref="A1" location="Índice!A1" display="Volver al índice" xr:uid="{9630675F-7ABA-4C2C-8107-559ECF90A507}"/>
  </hyperlinks>
  <pageMargins left="0.7" right="0.7" top="0.75" bottom="0.75" header="0.3" footer="0.3"/>
  <pageSetup orientation="portrait" r:id="rId1"/>
  <headerFooter>
    <oddFooter>&amp;C_x000D_&amp;1#&amp;"Calibri"&amp;8&amp;K0000FF Datos elaborados por BCP para uso Interno</oddFooter>
  </headerFooter>
  <ignoredErrors>
    <ignoredError sqref="H44:I44 J33 J45 H33:I33 H45:I45"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L66"/>
  <sheetViews>
    <sheetView showGridLines="0" zoomScale="73" zoomScaleNormal="73" workbookViewId="0">
      <selection activeCell="I39" sqref="I39"/>
    </sheetView>
  </sheetViews>
  <sheetFormatPr baseColWidth="10" defaultColWidth="11.453125" defaultRowHeight="14.5"/>
  <cols>
    <col min="1" max="1" width="11.453125" style="77"/>
    <col min="2" max="2" width="60.1796875" style="77" bestFit="1" customWidth="1"/>
    <col min="3" max="9" width="12.1796875" style="77" customWidth="1"/>
    <col min="10" max="10" width="20.453125" style="77" bestFit="1" customWidth="1"/>
    <col min="11" max="39" width="11.54296875" style="77" bestFit="1" customWidth="1"/>
    <col min="40" max="40" width="14" style="77" bestFit="1" customWidth="1"/>
    <col min="41" max="16384" width="11.453125" style="77"/>
  </cols>
  <sheetData>
    <row r="1" spans="1:8">
      <c r="A1" s="132" t="s">
        <v>39</v>
      </c>
    </row>
    <row r="3" spans="1:8">
      <c r="C3" s="2211" t="s">
        <v>549</v>
      </c>
      <c r="D3" s="2211"/>
      <c r="E3" s="2211"/>
    </row>
    <row r="4" spans="1:8">
      <c r="C4" s="2211" t="s">
        <v>400</v>
      </c>
      <c r="D4" s="2211"/>
      <c r="E4" s="2211"/>
    </row>
    <row r="5" spans="1:8" ht="14.75" customHeight="1" thickBot="1">
      <c r="B5" s="46"/>
      <c r="C5" s="46"/>
      <c r="D5" s="46"/>
      <c r="E5" s="46"/>
      <c r="F5" s="46"/>
      <c r="G5" s="46"/>
      <c r="H5" s="46"/>
    </row>
    <row r="6" spans="1:8" ht="14.75" customHeight="1">
      <c r="B6" s="556"/>
      <c r="C6" s="2231" t="s">
        <v>124</v>
      </c>
      <c r="D6" s="2231"/>
      <c r="E6" s="2231"/>
      <c r="F6" s="2321" t="s">
        <v>550</v>
      </c>
      <c r="G6" s="2322"/>
      <c r="H6" s="46"/>
    </row>
    <row r="7" spans="1:8" ht="15" customHeight="1" thickBot="1">
      <c r="B7" s="975"/>
      <c r="C7" s="877" t="s">
        <v>819</v>
      </c>
      <c r="D7" s="878" t="s">
        <v>727</v>
      </c>
      <c r="E7" s="879" t="s">
        <v>820</v>
      </c>
      <c r="F7" s="310" t="s">
        <v>46</v>
      </c>
      <c r="G7" s="311" t="s">
        <v>47</v>
      </c>
      <c r="H7" s="46"/>
    </row>
    <row r="8" spans="1:8" s="119" customFormat="1" ht="14.75" customHeight="1">
      <c r="B8" s="1752" t="s">
        <v>465</v>
      </c>
      <c r="C8" s="789">
        <v>144402</v>
      </c>
      <c r="D8" s="790">
        <v>5582</v>
      </c>
      <c r="E8" s="774">
        <v>52644</v>
      </c>
      <c r="F8" s="1753" t="s">
        <v>892</v>
      </c>
      <c r="G8" s="1754">
        <v>-0.63543441226575803</v>
      </c>
      <c r="H8" s="153"/>
    </row>
    <row r="9" spans="1:8" ht="14.75" customHeight="1">
      <c r="B9" s="1755" t="s">
        <v>402</v>
      </c>
      <c r="C9" s="291">
        <v>4555</v>
      </c>
      <c r="D9" s="292">
        <v>3876</v>
      </c>
      <c r="E9" s="293">
        <v>3595</v>
      </c>
      <c r="F9" s="527">
        <v>-7.2497420020639858E-2</v>
      </c>
      <c r="G9" s="559">
        <v>-0.21075740944017562</v>
      </c>
      <c r="H9" s="46"/>
    </row>
    <row r="10" spans="1:8" s="119" customFormat="1" ht="14.75" customHeight="1">
      <c r="A10" s="77"/>
      <c r="B10" s="1755" t="s">
        <v>403</v>
      </c>
      <c r="C10" s="291">
        <v>139847</v>
      </c>
      <c r="D10" s="292">
        <v>1706</v>
      </c>
      <c r="E10" s="293">
        <v>49049</v>
      </c>
      <c r="F10" s="557" t="s">
        <v>892</v>
      </c>
      <c r="G10" s="559">
        <v>-0.64926669860633401</v>
      </c>
      <c r="H10" s="46"/>
    </row>
    <row r="11" spans="1:8" ht="14.75" customHeight="1">
      <c r="B11" s="1755" t="s">
        <v>407</v>
      </c>
      <c r="C11" s="291">
        <v>317682</v>
      </c>
      <c r="D11" s="292">
        <v>361646</v>
      </c>
      <c r="E11" s="293">
        <v>371402</v>
      </c>
      <c r="F11" s="557">
        <v>2.6976656730615112E-2</v>
      </c>
      <c r="G11" s="559">
        <v>0.16909991752759046</v>
      </c>
      <c r="H11" s="46"/>
    </row>
    <row r="12" spans="1:8" ht="14.75" customHeight="1">
      <c r="B12" s="1755" t="s">
        <v>167</v>
      </c>
      <c r="C12" s="291">
        <v>1171</v>
      </c>
      <c r="D12" s="292">
        <v>1405</v>
      </c>
      <c r="E12" s="293">
        <v>1729</v>
      </c>
      <c r="F12" s="557">
        <v>0.2306049822064058</v>
      </c>
      <c r="G12" s="559">
        <v>0.4765157984628523</v>
      </c>
      <c r="H12" s="46"/>
    </row>
    <row r="13" spans="1:8" s="119" customFormat="1" ht="14.75" customHeight="1">
      <c r="A13" s="77"/>
      <c r="B13" s="1756" t="s">
        <v>421</v>
      </c>
      <c r="C13" s="291">
        <v>7638</v>
      </c>
      <c r="D13" s="292">
        <v>5751</v>
      </c>
      <c r="E13" s="293">
        <v>6084</v>
      </c>
      <c r="F13" s="557">
        <v>5.790297339593109E-2</v>
      </c>
      <c r="G13" s="559">
        <v>-0.20345640219952865</v>
      </c>
      <c r="H13" s="46"/>
    </row>
    <row r="14" spans="1:8">
      <c r="B14" s="1756" t="s">
        <v>551</v>
      </c>
      <c r="C14" s="291">
        <v>260067</v>
      </c>
      <c r="D14" s="292">
        <v>212969</v>
      </c>
      <c r="E14" s="293">
        <v>214975</v>
      </c>
      <c r="F14" s="557">
        <v>9.4192112467073041E-3</v>
      </c>
      <c r="G14" s="559">
        <v>-0.17338608896938101</v>
      </c>
      <c r="H14" s="46"/>
    </row>
    <row r="15" spans="1:8" s="119" customFormat="1" ht="14.75" customHeight="1">
      <c r="A15" s="77"/>
      <c r="B15" s="1757" t="s">
        <v>469</v>
      </c>
      <c r="C15" s="294">
        <v>730960</v>
      </c>
      <c r="D15" s="295">
        <v>587353</v>
      </c>
      <c r="E15" s="774">
        <v>646834</v>
      </c>
      <c r="F15" s="558">
        <v>0.10126959426443727</v>
      </c>
      <c r="G15" s="560">
        <v>-0.11508974499288604</v>
      </c>
      <c r="H15" s="46"/>
    </row>
    <row r="16" spans="1:8" s="119" customFormat="1" ht="14.75" customHeight="1">
      <c r="A16" s="77"/>
      <c r="B16" s="1755" t="s">
        <v>157</v>
      </c>
      <c r="C16" s="291">
        <v>6</v>
      </c>
      <c r="D16" s="292">
        <v>11</v>
      </c>
      <c r="E16" s="293">
        <v>4</v>
      </c>
      <c r="F16" s="557">
        <v>-0.63636363636363635</v>
      </c>
      <c r="G16" s="559">
        <v>-0.33333333333333337</v>
      </c>
      <c r="H16" s="46"/>
    </row>
    <row r="17" spans="2:12">
      <c r="B17" s="1755" t="s">
        <v>552</v>
      </c>
      <c r="C17" s="291">
        <v>4203</v>
      </c>
      <c r="D17" s="292">
        <v>2401</v>
      </c>
      <c r="E17" s="293">
        <v>2886</v>
      </c>
      <c r="F17" s="557">
        <v>0.20199916701374421</v>
      </c>
      <c r="G17" s="559">
        <v>-0.3133476088508208</v>
      </c>
      <c r="H17" s="46"/>
    </row>
    <row r="18" spans="2:12">
      <c r="B18" s="1755" t="s">
        <v>553</v>
      </c>
      <c r="C18" s="291">
        <v>212464</v>
      </c>
      <c r="D18" s="292">
        <v>153573</v>
      </c>
      <c r="E18" s="293">
        <v>165759</v>
      </c>
      <c r="F18" s="557">
        <v>7.9349885722099556E-2</v>
      </c>
      <c r="G18" s="559">
        <v>-0.2198254763159877</v>
      </c>
      <c r="H18" s="46"/>
    </row>
    <row r="19" spans="2:12">
      <c r="B19" s="1757" t="s">
        <v>446</v>
      </c>
      <c r="C19" s="294">
        <v>216673</v>
      </c>
      <c r="D19" s="295">
        <v>155985</v>
      </c>
      <c r="E19" s="774">
        <v>168649</v>
      </c>
      <c r="F19" s="558">
        <v>8.1187293650030412E-2</v>
      </c>
      <c r="G19" s="560">
        <v>-0.22164275198109595</v>
      </c>
      <c r="H19" s="46"/>
    </row>
    <row r="20" spans="2:12">
      <c r="B20" s="1758"/>
      <c r="C20" s="291"/>
      <c r="D20" s="292"/>
      <c r="E20" s="293"/>
      <c r="F20" s="557"/>
      <c r="G20" s="559"/>
      <c r="H20" s="46"/>
    </row>
    <row r="21" spans="2:12" ht="14.75" customHeight="1">
      <c r="B21" s="1755" t="s">
        <v>299</v>
      </c>
      <c r="C21" s="291">
        <v>40505</v>
      </c>
      <c r="D21" s="292">
        <v>40505</v>
      </c>
      <c r="E21" s="293">
        <v>40505</v>
      </c>
      <c r="F21" s="557">
        <v>0</v>
      </c>
      <c r="G21" s="559">
        <v>0</v>
      </c>
      <c r="H21" s="46"/>
    </row>
    <row r="22" spans="2:12">
      <c r="B22" s="1755" t="s">
        <v>332</v>
      </c>
      <c r="C22" s="291">
        <v>20243</v>
      </c>
      <c r="D22" s="292">
        <v>20243</v>
      </c>
      <c r="E22" s="293">
        <v>20243</v>
      </c>
      <c r="F22" s="557">
        <v>0</v>
      </c>
      <c r="G22" s="559">
        <v>0</v>
      </c>
      <c r="H22" s="46"/>
      <c r="I22" s="1599"/>
    </row>
    <row r="23" spans="2:12">
      <c r="B23" s="1755" t="s">
        <v>451</v>
      </c>
      <c r="C23" s="291">
        <v>425</v>
      </c>
      <c r="D23" s="292">
        <v>681</v>
      </c>
      <c r="E23" s="293">
        <v>909</v>
      </c>
      <c r="F23" s="557">
        <v>0.33480176211453738</v>
      </c>
      <c r="G23" s="559">
        <v>1.1388235294117646</v>
      </c>
      <c r="H23" s="46"/>
      <c r="I23" s="1599"/>
    </row>
    <row r="24" spans="2:12">
      <c r="B24" s="1755"/>
      <c r="C24" s="291"/>
      <c r="D24" s="292"/>
      <c r="E24" s="293"/>
      <c r="F24" s="557"/>
      <c r="G24" s="559"/>
      <c r="H24" s="46"/>
      <c r="I24" s="1599"/>
    </row>
    <row r="25" spans="2:12" ht="14.75" customHeight="1">
      <c r="B25" s="1758" t="s">
        <v>452</v>
      </c>
      <c r="C25" s="291">
        <v>344510</v>
      </c>
      <c r="D25" s="292">
        <v>304309</v>
      </c>
      <c r="E25" s="293">
        <v>304309</v>
      </c>
      <c r="F25" s="557">
        <v>0</v>
      </c>
      <c r="G25" s="559">
        <v>-0.11669037183245767</v>
      </c>
      <c r="H25" s="46"/>
      <c r="I25" s="1599"/>
    </row>
    <row r="26" spans="2:12">
      <c r="B26" s="1758" t="s">
        <v>554</v>
      </c>
      <c r="C26" s="291">
        <v>108604</v>
      </c>
      <c r="D26" s="292">
        <v>65630</v>
      </c>
      <c r="E26" s="293">
        <v>112219</v>
      </c>
      <c r="F26" s="557">
        <v>0.70987353344507076</v>
      </c>
      <c r="G26" s="559">
        <v>3.3286066811535564E-2</v>
      </c>
      <c r="H26" s="46"/>
      <c r="I26" s="1599"/>
    </row>
    <row r="27" spans="2:12" ht="15" thickBot="1">
      <c r="B27" s="1759" t="s">
        <v>555</v>
      </c>
      <c r="C27" s="752">
        <v>730960</v>
      </c>
      <c r="D27" s="787">
        <v>587353</v>
      </c>
      <c r="E27" s="788">
        <v>646834</v>
      </c>
      <c r="F27" s="755">
        <v>0.10126959426443727</v>
      </c>
      <c r="G27" s="756">
        <v>-0.11508974499288604</v>
      </c>
      <c r="H27" s="46"/>
      <c r="I27" s="1599"/>
    </row>
    <row r="28" spans="2:12" ht="30" customHeight="1">
      <c r="C28" s="2325" t="s">
        <v>556</v>
      </c>
      <c r="D28" s="2325"/>
      <c r="E28" s="2325"/>
    </row>
    <row r="29" spans="2:12">
      <c r="C29" s="2211" t="s">
        <v>400</v>
      </c>
      <c r="D29" s="2211"/>
      <c r="E29" s="2211"/>
    </row>
    <row r="30" spans="2:12" ht="15" thickBot="1"/>
    <row r="31" spans="2:12">
      <c r="B31" s="556"/>
      <c r="C31" s="2323" t="s">
        <v>43</v>
      </c>
      <c r="D31" s="2323"/>
      <c r="E31" s="2324"/>
      <c r="F31" s="2109" t="s">
        <v>44</v>
      </c>
      <c r="G31" s="2111"/>
      <c r="H31" s="2313" t="s">
        <v>45</v>
      </c>
      <c r="I31" s="2314"/>
      <c r="J31" s="1281" t="s">
        <v>567</v>
      </c>
      <c r="K31" s="46"/>
      <c r="L31" s="46"/>
    </row>
    <row r="32" spans="2:12" ht="15" thickBot="1">
      <c r="B32" s="975"/>
      <c r="C32" s="297" t="s">
        <v>821</v>
      </c>
      <c r="D32" s="298" t="s">
        <v>726</v>
      </c>
      <c r="E32" s="299" t="s">
        <v>822</v>
      </c>
      <c r="F32" s="880" t="s">
        <v>46</v>
      </c>
      <c r="G32" s="598" t="s">
        <v>47</v>
      </c>
      <c r="H32" s="1282" t="str">
        <f>+C7</f>
        <v>Set 24</v>
      </c>
      <c r="I32" s="1283" t="str">
        <f>+E7</f>
        <v>Set 25</v>
      </c>
      <c r="J32" s="1284" t="str">
        <f>+I32&amp;" / "&amp;H32</f>
        <v>Set 25 / Set 24</v>
      </c>
      <c r="K32" s="46"/>
      <c r="L32" s="46"/>
    </row>
    <row r="33" spans="2:12">
      <c r="B33" s="1760" t="s">
        <v>557</v>
      </c>
      <c r="C33" s="753">
        <v>1429</v>
      </c>
      <c r="D33" s="754">
        <v>557</v>
      </c>
      <c r="E33" s="781">
        <v>432</v>
      </c>
      <c r="F33" s="557">
        <v>-0.22441651705565535</v>
      </c>
      <c r="G33" s="559">
        <v>-0.69769069279216234</v>
      </c>
      <c r="H33" s="754">
        <v>3892</v>
      </c>
      <c r="I33" s="781">
        <v>2470</v>
      </c>
      <c r="J33" s="1761">
        <v>-0.36536485097636173</v>
      </c>
      <c r="K33" s="46"/>
      <c r="L33" s="46"/>
    </row>
    <row r="34" spans="2:12">
      <c r="B34" s="1758" t="s">
        <v>558</v>
      </c>
      <c r="C34" s="291">
        <v>-1055</v>
      </c>
      <c r="D34" s="292">
        <v>-518</v>
      </c>
      <c r="E34" s="293">
        <v>-910</v>
      </c>
      <c r="F34" s="557">
        <v>0.7567567567567568</v>
      </c>
      <c r="G34" s="559">
        <v>-0.13744075829383884</v>
      </c>
      <c r="H34" s="292">
        <v>-2301</v>
      </c>
      <c r="I34" s="293">
        <v>-1881</v>
      </c>
      <c r="J34" s="1285">
        <v>-0.18252933507170799</v>
      </c>
      <c r="K34" s="46"/>
      <c r="L34" s="46"/>
    </row>
    <row r="35" spans="2:12">
      <c r="B35" s="1757" t="s">
        <v>559</v>
      </c>
      <c r="C35" s="294">
        <v>374</v>
      </c>
      <c r="D35" s="295">
        <v>39</v>
      </c>
      <c r="E35" s="774">
        <v>-478</v>
      </c>
      <c r="F35" s="558">
        <v>-13.256410256410257</v>
      </c>
      <c r="G35" s="560">
        <v>-2.2780748663101607</v>
      </c>
      <c r="H35" s="295">
        <v>1591</v>
      </c>
      <c r="I35" s="774">
        <v>589</v>
      </c>
      <c r="J35" s="1286">
        <v>-0.62979258328095544</v>
      </c>
      <c r="K35" s="46"/>
      <c r="L35" s="46"/>
    </row>
    <row r="36" spans="2:12">
      <c r="B36" s="1758" t="s">
        <v>241</v>
      </c>
      <c r="C36" s="291">
        <v>90748</v>
      </c>
      <c r="D36" s="292">
        <v>97233</v>
      </c>
      <c r="E36" s="293">
        <v>95006</v>
      </c>
      <c r="F36" s="557">
        <v>-2.2903746670369096E-2</v>
      </c>
      <c r="G36" s="559">
        <v>4.6921144267642267E-2</v>
      </c>
      <c r="H36" s="292">
        <v>284378</v>
      </c>
      <c r="I36" s="293">
        <v>286311</v>
      </c>
      <c r="J36" s="1285">
        <v>6.7972909296780681E-3</v>
      </c>
      <c r="K36" s="153"/>
      <c r="L36" s="46"/>
    </row>
    <row r="37" spans="2:12">
      <c r="B37" s="1758" t="s">
        <v>560</v>
      </c>
      <c r="C37" s="291">
        <v>2579</v>
      </c>
      <c r="D37" s="292">
        <v>8618</v>
      </c>
      <c r="E37" s="293">
        <v>19532</v>
      </c>
      <c r="F37" s="557">
        <v>1.2664191227663033</v>
      </c>
      <c r="G37" s="559">
        <v>6.573478092283831</v>
      </c>
      <c r="H37" s="292">
        <v>12643</v>
      </c>
      <c r="I37" s="293">
        <v>20770</v>
      </c>
      <c r="J37" s="1285">
        <v>0.64280629597405681</v>
      </c>
      <c r="K37" s="46"/>
      <c r="L37" s="46"/>
    </row>
    <row r="38" spans="2:12">
      <c r="B38" s="1758" t="s">
        <v>561</v>
      </c>
      <c r="C38" s="291">
        <v>110</v>
      </c>
      <c r="D38" s="292">
        <v>202</v>
      </c>
      <c r="E38" s="293">
        <v>226</v>
      </c>
      <c r="F38" s="557">
        <v>0.11881188118811892</v>
      </c>
      <c r="G38" s="559">
        <v>1.0545454545454547</v>
      </c>
      <c r="H38" s="292">
        <v>-498</v>
      </c>
      <c r="I38" s="293">
        <v>678</v>
      </c>
      <c r="J38" s="1285">
        <v>-2.3614457831325302</v>
      </c>
      <c r="K38" s="46"/>
      <c r="L38" s="46"/>
    </row>
    <row r="39" spans="2:12">
      <c r="B39" s="1758" t="s">
        <v>562</v>
      </c>
      <c r="C39" s="291">
        <v>124</v>
      </c>
      <c r="D39" s="292">
        <v>463</v>
      </c>
      <c r="E39" s="293">
        <v>1110</v>
      </c>
      <c r="F39" s="557">
        <v>1.3974082073434126</v>
      </c>
      <c r="G39" s="559">
        <v>7.9516129032258061</v>
      </c>
      <c r="H39" s="292">
        <v>1509</v>
      </c>
      <c r="I39" s="293">
        <v>1779</v>
      </c>
      <c r="J39" s="1285">
        <v>0.17892644135188873</v>
      </c>
      <c r="K39" s="153"/>
      <c r="L39" s="46"/>
    </row>
    <row r="40" spans="2:12">
      <c r="B40" s="1758" t="s">
        <v>563</v>
      </c>
      <c r="C40" s="291">
        <v>-22384</v>
      </c>
      <c r="D40" s="292">
        <v>-24878</v>
      </c>
      <c r="E40" s="293">
        <v>-23947</v>
      </c>
      <c r="F40" s="557">
        <v>-3.7422622397298766E-2</v>
      </c>
      <c r="G40" s="559">
        <v>6.9826661901358111E-2</v>
      </c>
      <c r="H40" s="292">
        <v>-68086</v>
      </c>
      <c r="I40" s="293">
        <v>-72256</v>
      </c>
      <c r="J40" s="1285">
        <v>6.1246071145316217E-2</v>
      </c>
      <c r="K40" s="46"/>
      <c r="L40" s="46"/>
    </row>
    <row r="41" spans="2:12">
      <c r="B41" s="1758" t="s">
        <v>494</v>
      </c>
      <c r="C41" s="291">
        <v>-17272</v>
      </c>
      <c r="D41" s="292">
        <v>-18206</v>
      </c>
      <c r="E41" s="293">
        <v>-18686</v>
      </c>
      <c r="F41" s="557">
        <v>2.6364934636932791E-2</v>
      </c>
      <c r="G41" s="559">
        <v>8.1866604909680341E-2</v>
      </c>
      <c r="H41" s="292">
        <v>-58025</v>
      </c>
      <c r="I41" s="293">
        <v>-58469</v>
      </c>
      <c r="J41" s="1285">
        <v>7.6518741921585143E-3</v>
      </c>
      <c r="K41" s="153"/>
      <c r="L41" s="46"/>
    </row>
    <row r="42" spans="2:12">
      <c r="B42" s="1758" t="s">
        <v>564</v>
      </c>
      <c r="C42" s="291">
        <v>-6603</v>
      </c>
      <c r="D42" s="292">
        <v>-6970</v>
      </c>
      <c r="E42" s="293">
        <v>-7078</v>
      </c>
      <c r="F42" s="557">
        <v>1.5494978479196453E-2</v>
      </c>
      <c r="G42" s="559">
        <v>7.1936998334090507E-2</v>
      </c>
      <c r="H42" s="292">
        <v>-19769</v>
      </c>
      <c r="I42" s="293">
        <v>-20918</v>
      </c>
      <c r="J42" s="1285">
        <v>5.8121301026860195E-2</v>
      </c>
      <c r="K42" s="153"/>
      <c r="L42" s="46"/>
    </row>
    <row r="43" spans="2:12">
      <c r="B43" s="1758" t="s">
        <v>496</v>
      </c>
      <c r="C43" s="291">
        <v>-245</v>
      </c>
      <c r="D43" s="292">
        <v>-594</v>
      </c>
      <c r="E43" s="293">
        <v>-267</v>
      </c>
      <c r="F43" s="557" t="s">
        <v>892</v>
      </c>
      <c r="G43" s="559">
        <v>8.9795918367346905E-2</v>
      </c>
      <c r="H43" s="292">
        <v>-1178</v>
      </c>
      <c r="I43" s="293">
        <v>-1026</v>
      </c>
      <c r="J43" s="1285">
        <v>-0.12903225806451613</v>
      </c>
      <c r="K43" s="46"/>
      <c r="L43" s="46"/>
    </row>
    <row r="44" spans="2:12">
      <c r="B44" s="1757" t="s">
        <v>438</v>
      </c>
      <c r="C44" s="294">
        <v>47431</v>
      </c>
      <c r="D44" s="295">
        <v>55907</v>
      </c>
      <c r="E44" s="774">
        <v>65418</v>
      </c>
      <c r="F44" s="558">
        <v>0.17012180943352351</v>
      </c>
      <c r="G44" s="560">
        <v>0.37922455777866793</v>
      </c>
      <c r="H44" s="295">
        <v>152565</v>
      </c>
      <c r="I44" s="774">
        <v>157458</v>
      </c>
      <c r="J44" s="1286">
        <v>3.2071576049552686E-2</v>
      </c>
      <c r="K44" s="46"/>
      <c r="L44" s="46"/>
    </row>
    <row r="45" spans="2:12">
      <c r="B45" s="1758" t="s">
        <v>565</v>
      </c>
      <c r="C45" s="291">
        <v>-12744</v>
      </c>
      <c r="D45" s="292">
        <v>-14749</v>
      </c>
      <c r="E45" s="293">
        <v>-18829</v>
      </c>
      <c r="F45" s="557">
        <v>0.27662892399484718</v>
      </c>
      <c r="G45" s="559">
        <v>0.47747959824231012</v>
      </c>
      <c r="H45" s="292">
        <v>-43961</v>
      </c>
      <c r="I45" s="293">
        <v>-45239</v>
      </c>
      <c r="J45" s="1285">
        <v>2.9071222219694715E-2</v>
      </c>
      <c r="K45" s="46"/>
      <c r="L45" s="46"/>
    </row>
    <row r="46" spans="2:12" ht="15" thickBot="1">
      <c r="B46" s="1759" t="s">
        <v>441</v>
      </c>
      <c r="C46" s="752">
        <v>34687</v>
      </c>
      <c r="D46" s="787">
        <v>41158</v>
      </c>
      <c r="E46" s="788">
        <v>46589</v>
      </c>
      <c r="F46" s="755">
        <v>0.13195490548617528</v>
      </c>
      <c r="G46" s="756">
        <v>0.34312566667627631</v>
      </c>
      <c r="H46" s="787">
        <v>108604</v>
      </c>
      <c r="I46" s="788">
        <v>112219</v>
      </c>
      <c r="J46" s="1287">
        <v>3.3286066811535564E-2</v>
      </c>
      <c r="K46" s="46"/>
      <c r="L46" s="46"/>
    </row>
    <row r="50" spans="2:10">
      <c r="B50" s="119"/>
      <c r="C50" s="119" t="s">
        <v>566</v>
      </c>
      <c r="D50" s="119"/>
      <c r="E50" s="119"/>
      <c r="F50" s="119"/>
      <c r="G50" s="119"/>
      <c r="H50" s="119"/>
      <c r="I50" s="119"/>
      <c r="J50" s="119"/>
    </row>
    <row r="51" spans="2:10" ht="15" thickBot="1"/>
    <row r="52" spans="2:10">
      <c r="B52" s="561"/>
      <c r="C52" s="2275" t="s">
        <v>43</v>
      </c>
      <c r="D52" s="2276"/>
      <c r="E52" s="2277"/>
      <c r="F52" s="2268" t="s">
        <v>567</v>
      </c>
      <c r="G52" s="2269"/>
      <c r="H52" s="2313" t="s">
        <v>45</v>
      </c>
      <c r="I52" s="2314"/>
      <c r="J52" s="1281" t="s">
        <v>567</v>
      </c>
    </row>
    <row r="53" spans="2:10" ht="15" thickBot="1">
      <c r="B53" s="437"/>
      <c r="C53" s="297" t="s">
        <v>821</v>
      </c>
      <c r="D53" s="298" t="s">
        <v>726</v>
      </c>
      <c r="E53" s="299" t="s">
        <v>822</v>
      </c>
      <c r="F53" s="646" t="s">
        <v>46</v>
      </c>
      <c r="G53" s="647" t="s">
        <v>47</v>
      </c>
      <c r="H53" s="757" t="str">
        <f>+H32</f>
        <v>Set 24</v>
      </c>
      <c r="I53" s="758" t="str">
        <f>+I32</f>
        <v>Set 25</v>
      </c>
      <c r="J53" s="1288" t="str">
        <f>+J32</f>
        <v>Set 25 / Set 24</v>
      </c>
    </row>
    <row r="54" spans="2:10">
      <c r="B54" s="562" t="s">
        <v>77</v>
      </c>
      <c r="C54" s="1505">
        <v>0.27922953217132473</v>
      </c>
      <c r="D54" s="1506">
        <v>0.40088475804242801</v>
      </c>
      <c r="E54" s="1507">
        <v>0.40977491141252903</v>
      </c>
      <c r="F54" s="1103" t="str">
        <f>+ROUND((E54-D54)*10^4,0)&amp;" pbs"</f>
        <v>89 pbs</v>
      </c>
      <c r="G54" s="1104" t="str">
        <f>+ROUND((E54-C54)*10^4,0)&amp;" pbs"</f>
        <v>1305 pbs</v>
      </c>
      <c r="H54" s="1507">
        <v>0.28551114353742069</v>
      </c>
      <c r="I54" s="1672">
        <v>0.3137664816043686</v>
      </c>
      <c r="J54" s="1595" t="str">
        <f>+CONCATENATE(ROUND(((ROUND(I54,5)-ROUND(H54,5))/1%*100),0)," pbs")</f>
        <v>283 pbs</v>
      </c>
    </row>
    <row r="55" spans="2:10">
      <c r="B55" s="425" t="s">
        <v>568</v>
      </c>
      <c r="C55" s="1508">
        <v>3.394387198011196E-3</v>
      </c>
      <c r="D55" s="1509">
        <v>3.9036311115483199E-4</v>
      </c>
      <c r="E55" s="1510">
        <v>-4.8593425399202422E-3</v>
      </c>
      <c r="F55" s="1596" t="str">
        <f t="shared" ref="F55:F57" si="0">+ROUND((E55-D55)*10^4,0)&amp;" pbs"</f>
        <v>-52 pbs</v>
      </c>
      <c r="G55" s="563" t="str">
        <f t="shared" ref="G55:G57" si="1">+ROUND((E55-C55)*10^4,0)&amp;" pbs"</f>
        <v>-83 pbs</v>
      </c>
      <c r="H55" s="1509">
        <v>4.733205723848259E-3</v>
      </c>
      <c r="I55" s="1687">
        <v>1.8485871617918239E-3</v>
      </c>
      <c r="J55" s="1289" t="str">
        <f>+CONCATENATE(ROUND(((ROUND(I55,5)-ROUND(H55,5))/1%*100),0)," pbs")</f>
        <v>-29 pbs</v>
      </c>
    </row>
    <row r="56" spans="2:10">
      <c r="B56" s="425" t="s">
        <v>569</v>
      </c>
      <c r="C56" s="1508">
        <v>0.50705148390818533</v>
      </c>
      <c r="D56" s="1509">
        <v>0.51351280354668072</v>
      </c>
      <c r="E56" s="1510">
        <v>0.52462409250526454</v>
      </c>
      <c r="F56" s="1596" t="str">
        <f t="shared" si="0"/>
        <v>111 pbs</v>
      </c>
      <c r="G56" s="563" t="str">
        <f t="shared" si="1"/>
        <v>176 pbs</v>
      </c>
      <c r="H56" s="1509">
        <v>0.51101555356876294</v>
      </c>
      <c r="I56" s="1687">
        <v>0.52731144955108378</v>
      </c>
      <c r="J56" s="1289" t="str">
        <f>+CONCATENATE(ROUND(((ROUND(I56,5)-ROUND(H56,5))/1%*100),0)," pbs")</f>
        <v>163 pbs</v>
      </c>
    </row>
    <row r="57" spans="2:10" ht="15" thickBot="1">
      <c r="B57" s="564" t="s">
        <v>570</v>
      </c>
      <c r="C57" s="1511">
        <v>0.26472938440631766</v>
      </c>
      <c r="D57" s="1512">
        <v>0.32159315412825801</v>
      </c>
      <c r="E57" s="1513">
        <v>0.3222269273099006</v>
      </c>
      <c r="F57" s="1597" t="str">
        <f t="shared" si="0"/>
        <v>6 pbs</v>
      </c>
      <c r="G57" s="759" t="str">
        <f t="shared" si="1"/>
        <v>575 pbs</v>
      </c>
      <c r="H57" s="1513">
        <v>0.26433137842613103</v>
      </c>
      <c r="I57" s="1676">
        <v>0.30991725967474598</v>
      </c>
      <c r="J57" s="1290" t="str">
        <f>+CONCATENATE(ROUND(((ROUND(I57,5)-ROUND(H57,5))/1%*100),0)," pbs")</f>
        <v>456 pbs</v>
      </c>
    </row>
    <row r="58" spans="2:10">
      <c r="H58" s="2005"/>
      <c r="I58" s="2005"/>
      <c r="J58" s="119"/>
    </row>
    <row r="59" spans="2:10">
      <c r="B59" s="119"/>
      <c r="C59" s="119" t="s">
        <v>571</v>
      </c>
      <c r="D59" s="119"/>
      <c r="E59" s="119"/>
      <c r="F59" s="119"/>
      <c r="G59" s="119"/>
      <c r="H59" s="119"/>
      <c r="I59" s="119"/>
      <c r="J59" s="119"/>
    </row>
    <row r="60" spans="2:10" ht="15" thickBot="1"/>
    <row r="61" spans="2:10">
      <c r="B61" s="565"/>
      <c r="C61" s="565" t="s">
        <v>120</v>
      </c>
      <c r="D61" s="566" t="s">
        <v>572</v>
      </c>
      <c r="E61" s="567" t="s">
        <v>573</v>
      </c>
      <c r="F61" s="565" t="s">
        <v>120</v>
      </c>
      <c r="G61" s="566" t="s">
        <v>572</v>
      </c>
      <c r="H61" s="567" t="s">
        <v>573</v>
      </c>
    </row>
    <row r="62" spans="2:10" ht="15" thickBot="1">
      <c r="B62" s="760"/>
      <c r="C62" s="760" t="str">
        <f>+D53</f>
        <v>2T25</v>
      </c>
      <c r="D62" s="761" t="str">
        <f>+C62</f>
        <v>2T25</v>
      </c>
      <c r="E62" s="762" t="str">
        <f>+D62</f>
        <v>2T25</v>
      </c>
      <c r="F62" s="760" t="str">
        <f>+E32</f>
        <v>3T25</v>
      </c>
      <c r="G62" s="761" t="str">
        <f>+F62</f>
        <v>3T25</v>
      </c>
      <c r="H62" s="762" t="str">
        <f>+G62</f>
        <v>3T25</v>
      </c>
    </row>
    <row r="63" spans="2:10">
      <c r="B63" s="562" t="s">
        <v>574</v>
      </c>
      <c r="C63" s="1428">
        <v>32943.378954189</v>
      </c>
      <c r="D63" s="1429">
        <v>113513.082244445</v>
      </c>
      <c r="E63" s="1430">
        <v>0.29021658387574223</v>
      </c>
      <c r="F63" s="1428">
        <v>35066.648402774001</v>
      </c>
      <c r="G63" s="1429">
        <v>122261.78421934199</v>
      </c>
      <c r="H63" s="1430">
        <v>0.28681610224060844</v>
      </c>
    </row>
    <row r="64" spans="2:10">
      <c r="B64" s="425" t="s">
        <v>575</v>
      </c>
      <c r="C64" s="1431">
        <v>2339871</v>
      </c>
      <c r="D64" s="1432">
        <v>10049438</v>
      </c>
      <c r="E64" s="1430">
        <v>0.23283600535671747</v>
      </c>
      <c r="F64" s="1431">
        <v>2343615</v>
      </c>
      <c r="G64" s="1432">
        <v>10167243</v>
      </c>
      <c r="H64" s="1430">
        <v>0.23050644112666532</v>
      </c>
      <c r="I64" s="119"/>
    </row>
    <row r="65" spans="2:9" ht="15" thickBot="1">
      <c r="B65" s="564" t="s">
        <v>576</v>
      </c>
      <c r="C65" s="1433">
        <v>1121</v>
      </c>
      <c r="D65" s="1434">
        <v>4348</v>
      </c>
      <c r="E65" s="1435">
        <v>0.25781968721251147</v>
      </c>
      <c r="F65" s="1433">
        <v>1092.2023700899999</v>
      </c>
      <c r="G65" s="1434">
        <v>4319.7279528799991</v>
      </c>
      <c r="H65" s="1435">
        <v>0.25284054505372716</v>
      </c>
      <c r="I65" s="119"/>
    </row>
    <row r="66" spans="2:9">
      <c r="E66" s="1598"/>
      <c r="H66" s="1598"/>
      <c r="I66" s="119"/>
    </row>
  </sheetData>
  <mergeCells count="12">
    <mergeCell ref="C3:E3"/>
    <mergeCell ref="C4:E4"/>
    <mergeCell ref="C29:E29"/>
    <mergeCell ref="C28:E28"/>
    <mergeCell ref="H31:I31"/>
    <mergeCell ref="H52:I52"/>
    <mergeCell ref="C6:E6"/>
    <mergeCell ref="F6:G6"/>
    <mergeCell ref="C52:E52"/>
    <mergeCell ref="F52:G52"/>
    <mergeCell ref="C31:E31"/>
    <mergeCell ref="F31:G31"/>
  </mergeCells>
  <phoneticPr fontId="239" type="noConversion"/>
  <hyperlinks>
    <hyperlink ref="A1" location="Índice!A1" display="Volver al índice" xr:uid="{3590F332-F277-4E77-B4D9-4910B49A28BE}"/>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H32:J32" unlockedFormula="1"/>
    <ignoredError sqref="F62" 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V85"/>
  <sheetViews>
    <sheetView showGridLines="0" zoomScale="80" zoomScaleNormal="80" workbookViewId="0">
      <selection activeCell="H19" sqref="H19"/>
    </sheetView>
  </sheetViews>
  <sheetFormatPr baseColWidth="10" defaultColWidth="11.453125" defaultRowHeight="14"/>
  <cols>
    <col min="1" max="1" width="16.54296875" style="40" customWidth="1"/>
    <col min="2" max="2" width="32.81640625" style="40" customWidth="1"/>
    <col min="3" max="3" width="7.81640625" style="40" customWidth="1"/>
    <col min="4" max="4" width="10.81640625" style="40" customWidth="1"/>
    <col min="5" max="7" width="14.81640625" style="41" customWidth="1"/>
    <col min="8" max="8" width="10.81640625" style="41" customWidth="1"/>
    <col min="9" max="9" width="12.1796875" style="41" bestFit="1" customWidth="1"/>
    <col min="10" max="11" width="11.453125" style="40"/>
    <col min="12" max="12" width="14.6328125" style="40" bestFit="1" customWidth="1"/>
    <col min="13" max="16384" width="11.453125" style="40"/>
  </cols>
  <sheetData>
    <row r="1" spans="1:15" ht="14.5">
      <c r="A1" s="132" t="s">
        <v>39</v>
      </c>
      <c r="B1" s="2326"/>
      <c r="C1" s="2326"/>
      <c r="D1" s="2326"/>
      <c r="E1" s="278"/>
      <c r="F1" s="278"/>
      <c r="G1" s="278"/>
      <c r="H1" s="279"/>
      <c r="I1" s="279"/>
    </row>
    <row r="2" spans="1:15" ht="14.5">
      <c r="B2"/>
      <c r="C2"/>
      <c r="D2"/>
      <c r="E2"/>
      <c r="F2"/>
      <c r="G2"/>
      <c r="H2"/>
      <c r="I2"/>
    </row>
    <row r="3" spans="1:15" ht="14.5">
      <c r="B3" s="2327" t="s">
        <v>577</v>
      </c>
      <c r="C3" s="2327"/>
      <c r="D3" s="2327"/>
      <c r="E3" s="2327"/>
      <c r="F3" s="2327"/>
      <c r="G3" s="2327"/>
      <c r="H3" s="2327"/>
      <c r="I3" s="2327"/>
    </row>
    <row r="4" spans="1:15" ht="14.5">
      <c r="B4" s="2327" t="s">
        <v>400</v>
      </c>
      <c r="C4" s="2327"/>
      <c r="D4" s="2327"/>
      <c r="E4" s="2327"/>
      <c r="F4" s="2327"/>
      <c r="G4" s="2327"/>
      <c r="H4" s="2327"/>
      <c r="I4" s="2327"/>
    </row>
    <row r="5" spans="1:15" ht="15" thickBot="1">
      <c r="B5" s="280"/>
      <c r="C5" s="281"/>
      <c r="D5" s="281"/>
      <c r="E5" s="281"/>
      <c r="F5" s="281"/>
      <c r="G5" s="281"/>
      <c r="H5" s="282"/>
      <c r="I5" s="282"/>
    </row>
    <row r="6" spans="1:15">
      <c r="B6" s="724"/>
      <c r="C6" s="725"/>
      <c r="D6" s="726"/>
      <c r="E6" s="2173" t="s">
        <v>464</v>
      </c>
      <c r="F6" s="2328"/>
      <c r="G6" s="2174"/>
      <c r="H6" s="2329" t="s">
        <v>44</v>
      </c>
      <c r="I6" s="2330"/>
      <c r="J6" s="46"/>
      <c r="K6" s="46"/>
      <c r="L6" s="46"/>
      <c r="M6" s="46"/>
      <c r="N6" s="46"/>
      <c r="O6" s="46"/>
    </row>
    <row r="7" spans="1:15" ht="14.5" thickBot="1">
      <c r="B7" s="1762"/>
      <c r="C7" s="1763"/>
      <c r="D7" s="1764"/>
      <c r="E7" s="877" t="s">
        <v>819</v>
      </c>
      <c r="F7" s="878" t="s">
        <v>727</v>
      </c>
      <c r="G7" s="879" t="s">
        <v>820</v>
      </c>
      <c r="H7" s="310" t="s">
        <v>46</v>
      </c>
      <c r="I7" s="311" t="s">
        <v>47</v>
      </c>
      <c r="J7" s="46"/>
      <c r="K7" s="46"/>
      <c r="L7" s="46"/>
      <c r="M7" s="46"/>
      <c r="N7" s="46"/>
      <c r="O7" s="46"/>
    </row>
    <row r="8" spans="1:15">
      <c r="B8" s="1765" t="s">
        <v>578</v>
      </c>
      <c r="C8" s="1766"/>
      <c r="D8" s="1766"/>
      <c r="E8" s="526">
        <v>17683826</v>
      </c>
      <c r="F8" s="531">
        <v>19964153</v>
      </c>
      <c r="G8" s="241">
        <v>20594428</v>
      </c>
      <c r="H8" s="763">
        <v>3.1570335090098656E-2</v>
      </c>
      <c r="I8" s="764">
        <v>0.164591191973954</v>
      </c>
      <c r="J8" s="46"/>
      <c r="K8" s="46"/>
      <c r="L8" s="46"/>
      <c r="M8" s="46"/>
      <c r="N8" s="46"/>
      <c r="O8" s="46"/>
    </row>
    <row r="9" spans="1:15" ht="14.5">
      <c r="B9" s="1767" t="s">
        <v>797</v>
      </c>
      <c r="C9" s="1768"/>
      <c r="D9" s="1768"/>
      <c r="E9" s="312">
        <v>13550847</v>
      </c>
      <c r="F9" s="241">
        <v>14228488</v>
      </c>
      <c r="G9" s="241">
        <v>14661176</v>
      </c>
      <c r="H9" s="351">
        <v>3.0409977504285868E-2</v>
      </c>
      <c r="I9" s="352">
        <v>8.1937977751501467E-2</v>
      </c>
      <c r="J9" s="46"/>
      <c r="K9" s="46"/>
      <c r="L9" s="46"/>
      <c r="M9" s="46"/>
      <c r="N9" s="46"/>
      <c r="O9" s="46"/>
    </row>
    <row r="10" spans="1:15">
      <c r="B10" s="1769" t="s">
        <v>579</v>
      </c>
      <c r="C10" s="1770"/>
      <c r="D10" s="1770"/>
      <c r="E10" s="312">
        <v>14442027</v>
      </c>
      <c r="F10" s="241">
        <v>15922813</v>
      </c>
      <c r="G10" s="241">
        <v>16308599</v>
      </c>
      <c r="H10" s="351">
        <v>2.4228507864785032E-2</v>
      </c>
      <c r="I10" s="352">
        <v>0.12924584616826995</v>
      </c>
      <c r="J10" s="46"/>
      <c r="K10" s="46"/>
      <c r="L10" s="46"/>
      <c r="M10" s="46"/>
      <c r="N10" s="46"/>
      <c r="O10" s="46"/>
    </row>
    <row r="11" spans="1:15" ht="14.5" thickBot="1">
      <c r="B11" s="1771" t="s">
        <v>580</v>
      </c>
      <c r="C11" s="1772"/>
      <c r="D11" s="1772"/>
      <c r="E11" s="765">
        <v>3226717</v>
      </c>
      <c r="F11" s="313">
        <v>3341104</v>
      </c>
      <c r="G11" s="313">
        <v>3602690</v>
      </c>
      <c r="H11" s="702">
        <v>7.8293282699371192E-2</v>
      </c>
      <c r="I11" s="703">
        <v>0.11651874025518816</v>
      </c>
      <c r="J11" s="46"/>
      <c r="K11" s="46"/>
      <c r="L11" s="46"/>
      <c r="M11" s="46"/>
      <c r="N11" s="46"/>
      <c r="O11" s="46"/>
    </row>
    <row r="12" spans="1:15" ht="14.5" thickBot="1">
      <c r="B12" s="1773"/>
      <c r="C12" s="1774"/>
      <c r="D12" s="1774"/>
      <c r="E12" s="1775"/>
      <c r="F12" s="1775"/>
      <c r="G12" s="1775"/>
      <c r="H12" s="1776"/>
      <c r="I12" s="1776"/>
      <c r="J12" s="46"/>
      <c r="K12" s="46"/>
      <c r="L12" s="46"/>
      <c r="M12" s="46"/>
      <c r="N12" s="46"/>
      <c r="O12" s="46"/>
    </row>
    <row r="13" spans="1:15" ht="14.75" customHeight="1">
      <c r="B13" s="724"/>
      <c r="C13" s="725"/>
      <c r="D13" s="1840"/>
      <c r="E13" s="2331" t="s">
        <v>43</v>
      </c>
      <c r="F13" s="2332"/>
      <c r="G13" s="2333"/>
      <c r="H13" s="2334" t="s">
        <v>44</v>
      </c>
      <c r="I13" s="2333"/>
      <c r="J13" s="2318" t="s">
        <v>45</v>
      </c>
      <c r="K13" s="2319"/>
      <c r="L13" s="1267" t="s">
        <v>44</v>
      </c>
      <c r="M13" s="46"/>
      <c r="N13" s="46"/>
      <c r="O13" s="46"/>
    </row>
    <row r="14" spans="1:15" ht="14.5" thickBot="1">
      <c r="B14" s="1762"/>
      <c r="C14" s="1763"/>
      <c r="D14" s="1764"/>
      <c r="E14" s="777" t="s">
        <v>821</v>
      </c>
      <c r="F14" s="778" t="s">
        <v>726</v>
      </c>
      <c r="G14" s="1841" t="s">
        <v>822</v>
      </c>
      <c r="H14" s="310" t="s">
        <v>46</v>
      </c>
      <c r="I14" s="311" t="s">
        <v>47</v>
      </c>
      <c r="J14" s="1312" t="str">
        <f>+E14</f>
        <v>3T24</v>
      </c>
      <c r="K14" s="1313" t="str">
        <f>+G14</f>
        <v>3T25</v>
      </c>
      <c r="L14" s="1291" t="str">
        <f>G14&amp;" / "&amp;E14</f>
        <v>3T25 / 3T24</v>
      </c>
      <c r="M14" s="46"/>
      <c r="N14" s="46"/>
      <c r="O14" s="46"/>
    </row>
    <row r="15" spans="1:15">
      <c r="B15" s="1777" t="s">
        <v>581</v>
      </c>
      <c r="C15" s="1778"/>
      <c r="D15" s="1778"/>
      <c r="E15" s="291">
        <v>308072</v>
      </c>
      <c r="F15" s="292">
        <v>340560</v>
      </c>
      <c r="G15" s="292">
        <v>359462</v>
      </c>
      <c r="H15" s="766">
        <v>5.5502701432933899E-2</v>
      </c>
      <c r="I15" s="767">
        <v>0.1668116544184477</v>
      </c>
      <c r="J15" s="292">
        <v>936853</v>
      </c>
      <c r="K15" s="292">
        <v>979953</v>
      </c>
      <c r="L15" s="1292">
        <v>4.6005082974596823E-2</v>
      </c>
      <c r="M15" s="46"/>
      <c r="N15" s="46"/>
      <c r="O15" s="46"/>
    </row>
    <row r="16" spans="1:15">
      <c r="B16" s="1779" t="s">
        <v>582</v>
      </c>
      <c r="C16" s="1780"/>
      <c r="D16" s="1780"/>
      <c r="E16" s="291">
        <v>-151920</v>
      </c>
      <c r="F16" s="292">
        <v>-105650</v>
      </c>
      <c r="G16" s="292">
        <v>-108282</v>
      </c>
      <c r="H16" s="527">
        <v>2.4912446758163842E-2</v>
      </c>
      <c r="I16" s="528">
        <v>-0.2872432859399684</v>
      </c>
      <c r="J16" s="292">
        <v>-427209</v>
      </c>
      <c r="K16" s="292">
        <v>-308793</v>
      </c>
      <c r="L16" s="1293">
        <v>-0.27718517166070944</v>
      </c>
      <c r="M16" s="46"/>
      <c r="N16" s="46"/>
      <c r="O16" s="46"/>
    </row>
    <row r="17" spans="2:22" s="134" customFormat="1">
      <c r="B17" s="1781" t="s">
        <v>583</v>
      </c>
      <c r="C17" s="1782"/>
      <c r="D17" s="1782"/>
      <c r="E17" s="294">
        <v>156152</v>
      </c>
      <c r="F17" s="295">
        <v>234910</v>
      </c>
      <c r="G17" s="295">
        <v>251180</v>
      </c>
      <c r="H17" s="529">
        <v>6.9260567877059254E-2</v>
      </c>
      <c r="I17" s="530">
        <v>0.60856088938982533</v>
      </c>
      <c r="J17" s="295">
        <v>509644</v>
      </c>
      <c r="K17" s="295">
        <v>671160</v>
      </c>
      <c r="L17" s="1294">
        <v>0.31691926128827186</v>
      </c>
      <c r="M17" s="46"/>
      <c r="N17" s="46"/>
      <c r="O17" s="46"/>
      <c r="P17" s="40"/>
      <c r="Q17" s="40"/>
      <c r="R17" s="40"/>
      <c r="S17" s="40"/>
      <c r="T17" s="40"/>
      <c r="U17" s="40"/>
      <c r="V17" s="40"/>
    </row>
    <row r="18" spans="2:22">
      <c r="B18" s="1779" t="s">
        <v>645</v>
      </c>
      <c r="C18" s="1780"/>
      <c r="D18" s="1783"/>
      <c r="E18" s="291">
        <v>0</v>
      </c>
      <c r="F18" s="292">
        <v>474732</v>
      </c>
      <c r="G18" s="292">
        <v>421839</v>
      </c>
      <c r="H18" s="527">
        <v>-0.11141654659892319</v>
      </c>
      <c r="I18" s="528" t="s">
        <v>892</v>
      </c>
      <c r="J18" s="292">
        <v>0</v>
      </c>
      <c r="K18" s="292">
        <v>974838</v>
      </c>
      <c r="L18" s="1293" t="s">
        <v>892</v>
      </c>
      <c r="M18" s="46"/>
      <c r="N18" s="46"/>
      <c r="O18" s="46"/>
    </row>
    <row r="19" spans="2:22">
      <c r="B19" s="1779" t="s">
        <v>647</v>
      </c>
      <c r="C19" s="1780"/>
      <c r="D19" s="1783"/>
      <c r="E19" s="291">
        <v>0</v>
      </c>
      <c r="F19" s="292">
        <v>-351512</v>
      </c>
      <c r="G19" s="292">
        <v>-297919</v>
      </c>
      <c r="H19" s="527">
        <v>-0.15246421174810532</v>
      </c>
      <c r="I19" s="528" t="s">
        <v>892</v>
      </c>
      <c r="J19" s="292">
        <v>0</v>
      </c>
      <c r="K19" s="292">
        <v>-684824</v>
      </c>
      <c r="L19" s="1293" t="s">
        <v>892</v>
      </c>
      <c r="M19" s="46"/>
      <c r="N19" s="46"/>
      <c r="O19" s="46"/>
    </row>
    <row r="20" spans="2:22">
      <c r="B20" s="1781" t="s">
        <v>643</v>
      </c>
      <c r="C20" s="1782"/>
      <c r="D20" s="1784"/>
      <c r="E20" s="294">
        <v>0</v>
      </c>
      <c r="F20" s="295">
        <v>123220</v>
      </c>
      <c r="G20" s="295">
        <v>123920</v>
      </c>
      <c r="H20" s="529">
        <v>5.6808959584482288E-3</v>
      </c>
      <c r="I20" s="530" t="s">
        <v>892</v>
      </c>
      <c r="J20" s="295">
        <v>0</v>
      </c>
      <c r="K20" s="295">
        <v>290014</v>
      </c>
      <c r="L20" s="1294" t="s">
        <v>892</v>
      </c>
      <c r="M20" s="46"/>
      <c r="N20" s="46"/>
      <c r="O20" s="46"/>
    </row>
    <row r="21" spans="2:22" s="134" customFormat="1">
      <c r="B21" s="1785" t="s">
        <v>187</v>
      </c>
      <c r="C21" s="1780"/>
      <c r="D21" s="1780"/>
      <c r="E21" s="291">
        <v>209425</v>
      </c>
      <c r="F21" s="292">
        <v>234866</v>
      </c>
      <c r="G21" s="292">
        <v>220584</v>
      </c>
      <c r="H21" s="527">
        <v>-6.0809142234295344E-2</v>
      </c>
      <c r="I21" s="528">
        <v>5.3283991882535409E-2</v>
      </c>
      <c r="J21" s="292">
        <v>626145</v>
      </c>
      <c r="K21" s="292">
        <v>693663</v>
      </c>
      <c r="L21" s="1293">
        <v>0.1078312531442398</v>
      </c>
      <c r="M21" s="46"/>
      <c r="N21" s="46"/>
      <c r="O21" s="46"/>
      <c r="P21" s="40"/>
      <c r="Q21" s="40"/>
      <c r="R21" s="40"/>
      <c r="S21" s="40"/>
      <c r="T21" s="40"/>
      <c r="U21" s="40"/>
      <c r="V21" s="40"/>
    </row>
    <row r="22" spans="2:22">
      <c r="B22" s="1779" t="s">
        <v>188</v>
      </c>
      <c r="C22" s="1780"/>
      <c r="D22" s="1780"/>
      <c r="E22" s="291">
        <v>-135554</v>
      </c>
      <c r="F22" s="292">
        <v>-156502</v>
      </c>
      <c r="G22" s="292">
        <v>-158576</v>
      </c>
      <c r="H22" s="527">
        <v>1.3252226808603051E-2</v>
      </c>
      <c r="I22" s="528">
        <v>0.16983637517151839</v>
      </c>
      <c r="J22" s="292">
        <v>-396116</v>
      </c>
      <c r="K22" s="292">
        <v>-460776</v>
      </c>
      <c r="L22" s="1293">
        <v>0.16323501196619161</v>
      </c>
      <c r="M22" s="46"/>
      <c r="N22" s="46"/>
      <c r="O22" s="46"/>
    </row>
    <row r="23" spans="2:22">
      <c r="B23" s="1786" t="s">
        <v>584</v>
      </c>
      <c r="C23" s="1780"/>
      <c r="D23" s="1780"/>
      <c r="E23" s="291">
        <v>-128578</v>
      </c>
      <c r="F23" s="292">
        <v>-139054</v>
      </c>
      <c r="G23" s="292">
        <v>-141444</v>
      </c>
      <c r="H23" s="527">
        <v>1.7187567419851391E-2</v>
      </c>
      <c r="I23" s="528">
        <v>0.10006377451819137</v>
      </c>
      <c r="J23" s="292">
        <v>-375268</v>
      </c>
      <c r="K23" s="292">
        <v>-416120</v>
      </c>
      <c r="L23" s="1293">
        <v>0.1088608674334075</v>
      </c>
      <c r="M23" s="46"/>
      <c r="N23" s="46"/>
      <c r="O23" s="46"/>
    </row>
    <row r="24" spans="2:22">
      <c r="B24" s="1781" t="s">
        <v>585</v>
      </c>
      <c r="C24" s="1782"/>
      <c r="D24" s="1782"/>
      <c r="E24" s="294">
        <v>73871</v>
      </c>
      <c r="F24" s="295">
        <v>78364</v>
      </c>
      <c r="G24" s="295">
        <v>62008</v>
      </c>
      <c r="H24" s="779">
        <v>-0.20871828901025979</v>
      </c>
      <c r="I24" s="530">
        <v>-0.16059075956735391</v>
      </c>
      <c r="J24" s="295">
        <v>230029</v>
      </c>
      <c r="K24" s="295">
        <v>232887</v>
      </c>
      <c r="L24" s="1295">
        <v>1.2424520386560056E-2</v>
      </c>
      <c r="M24" s="46"/>
      <c r="N24" s="46"/>
      <c r="O24" s="46"/>
    </row>
    <row r="25" spans="2:22" ht="15" customHeight="1">
      <c r="B25" s="1785" t="s">
        <v>586</v>
      </c>
      <c r="C25" s="1780"/>
      <c r="D25" s="1780"/>
      <c r="E25" s="291">
        <v>-4676</v>
      </c>
      <c r="F25" s="292">
        <v>-6397</v>
      </c>
      <c r="G25" s="292">
        <v>-5160</v>
      </c>
      <c r="H25" s="527">
        <v>-0.1933718930748789</v>
      </c>
      <c r="I25" s="528">
        <v>0.10350727117194181</v>
      </c>
      <c r="J25" s="292">
        <v>-10200</v>
      </c>
      <c r="K25" s="292">
        <v>-15708</v>
      </c>
      <c r="L25" s="1293">
        <v>0.54</v>
      </c>
      <c r="M25" s="46"/>
      <c r="N25" s="46"/>
      <c r="O25" s="46"/>
    </row>
    <row r="26" spans="2:22">
      <c r="B26" s="1787" t="s">
        <v>832</v>
      </c>
      <c r="C26" s="1788"/>
      <c r="D26" s="1788"/>
      <c r="E26" s="783"/>
      <c r="F26" s="784"/>
      <c r="G26" s="784"/>
      <c r="H26" s="785"/>
      <c r="I26" s="786"/>
      <c r="J26" s="784"/>
      <c r="K26" s="784"/>
      <c r="L26" s="1296"/>
      <c r="M26" s="46"/>
      <c r="N26" s="46"/>
      <c r="O26" s="46"/>
    </row>
    <row r="27" spans="2:22" s="134" customFormat="1">
      <c r="B27" s="1789" t="s">
        <v>587</v>
      </c>
      <c r="C27" s="1780"/>
      <c r="D27" s="1780"/>
      <c r="E27" s="291">
        <v>191</v>
      </c>
      <c r="F27" s="292">
        <v>488</v>
      </c>
      <c r="G27" s="292">
        <v>1454</v>
      </c>
      <c r="H27" s="527">
        <v>1.9795081967213113</v>
      </c>
      <c r="I27" s="528">
        <v>6.6125654450261777</v>
      </c>
      <c r="J27" s="292">
        <v>-1808</v>
      </c>
      <c r="K27" s="292">
        <v>1591</v>
      </c>
      <c r="L27" s="1293">
        <v>-1.8799778761061947</v>
      </c>
      <c r="M27" s="46"/>
      <c r="N27" s="46"/>
      <c r="O27" s="46"/>
      <c r="P27" s="40"/>
      <c r="Q27" s="40"/>
      <c r="R27" s="40"/>
      <c r="S27" s="40"/>
      <c r="T27" s="40"/>
      <c r="U27" s="40"/>
      <c r="V27" s="40"/>
    </row>
    <row r="28" spans="2:22">
      <c r="B28" s="1790" t="s">
        <v>588</v>
      </c>
      <c r="C28" s="1780"/>
      <c r="D28" s="1780"/>
      <c r="E28" s="291">
        <v>29761</v>
      </c>
      <c r="F28" s="292">
        <v>-15390</v>
      </c>
      <c r="G28" s="292">
        <v>-12740</v>
      </c>
      <c r="H28" s="527">
        <v>-0.17218973359324241</v>
      </c>
      <c r="I28" s="528">
        <v>-1.4280770135412117</v>
      </c>
      <c r="J28" s="292">
        <v>77839</v>
      </c>
      <c r="K28" s="292">
        <v>-62526</v>
      </c>
      <c r="L28" s="1293">
        <v>-1.8032734233481931</v>
      </c>
      <c r="M28" s="46"/>
      <c r="N28" s="46"/>
      <c r="O28" s="46"/>
    </row>
    <row r="29" spans="2:22" ht="14.75" customHeight="1">
      <c r="B29" s="1790" t="s">
        <v>589</v>
      </c>
      <c r="C29" s="1780"/>
      <c r="D29" s="1780"/>
      <c r="E29" s="291">
        <v>26029</v>
      </c>
      <c r="F29" s="292">
        <v>34343</v>
      </c>
      <c r="G29" s="292">
        <v>46175</v>
      </c>
      <c r="H29" s="527">
        <v>0.34452435721981201</v>
      </c>
      <c r="I29" s="528">
        <v>0.77398286526566529</v>
      </c>
      <c r="J29" s="292">
        <v>99988</v>
      </c>
      <c r="K29" s="292">
        <v>106782</v>
      </c>
      <c r="L29" s="1293">
        <v>6.7948153778453424E-2</v>
      </c>
      <c r="M29" s="46"/>
      <c r="N29" s="46"/>
      <c r="O29" s="46"/>
    </row>
    <row r="30" spans="2:22" s="134" customFormat="1">
      <c r="B30" s="1781" t="s">
        <v>590</v>
      </c>
      <c r="C30" s="1782"/>
      <c r="D30" s="1782"/>
      <c r="E30" s="294">
        <v>51305</v>
      </c>
      <c r="F30" s="295">
        <v>13044</v>
      </c>
      <c r="G30" s="295">
        <v>29729</v>
      </c>
      <c r="H30" s="529">
        <v>1.2791321680466115</v>
      </c>
      <c r="I30" s="530">
        <v>-0.42054380664652569</v>
      </c>
      <c r="J30" s="295">
        <v>165819</v>
      </c>
      <c r="K30" s="295">
        <v>30139</v>
      </c>
      <c r="L30" s="1294">
        <v>-0.81824157665888708</v>
      </c>
      <c r="M30" s="46"/>
      <c r="N30" s="46"/>
      <c r="O30" s="46"/>
      <c r="P30" s="40"/>
      <c r="Q30" s="40"/>
      <c r="R30" s="40"/>
      <c r="S30" s="40"/>
      <c r="T30" s="40"/>
      <c r="U30" s="40"/>
      <c r="V30" s="40"/>
    </row>
    <row r="31" spans="2:22">
      <c r="B31" s="1791" t="s">
        <v>591</v>
      </c>
      <c r="C31" s="1780"/>
      <c r="D31" s="1792"/>
      <c r="E31" s="291">
        <v>-64307</v>
      </c>
      <c r="F31" s="292">
        <v>-161499</v>
      </c>
      <c r="G31" s="292">
        <v>-165580</v>
      </c>
      <c r="H31" s="527">
        <v>2.5269506312732615E-2</v>
      </c>
      <c r="I31" s="528">
        <v>1.5748363319700811</v>
      </c>
      <c r="J31" s="292">
        <v>-215878</v>
      </c>
      <c r="K31" s="292">
        <v>-432494</v>
      </c>
      <c r="L31" s="1293">
        <v>1.003418597541204</v>
      </c>
      <c r="M31" s="46"/>
      <c r="N31" s="46"/>
      <c r="O31" s="46"/>
    </row>
    <row r="32" spans="2:22" s="134" customFormat="1">
      <c r="B32" s="1791" t="s">
        <v>496</v>
      </c>
      <c r="C32" s="1780"/>
      <c r="D32" s="1793"/>
      <c r="E32" s="291">
        <v>-24098</v>
      </c>
      <c r="F32" s="292">
        <v>-25822</v>
      </c>
      <c r="G32" s="292">
        <v>-18325</v>
      </c>
      <c r="H32" s="527">
        <v>-0.29033382387111761</v>
      </c>
      <c r="I32" s="528">
        <v>-0.23956344924890027</v>
      </c>
      <c r="J32" s="292">
        <v>-58428</v>
      </c>
      <c r="K32" s="292">
        <v>-47984</v>
      </c>
      <c r="L32" s="1293">
        <v>-0.17874991442459098</v>
      </c>
      <c r="M32" s="46"/>
      <c r="N32" s="46"/>
      <c r="O32" s="46"/>
      <c r="P32" s="40"/>
      <c r="Q32" s="40"/>
      <c r="R32" s="40"/>
      <c r="S32" s="40"/>
      <c r="T32" s="40"/>
      <c r="U32" s="40"/>
      <c r="V32" s="40"/>
    </row>
    <row r="33" spans="2:19">
      <c r="B33" s="1781" t="s">
        <v>59</v>
      </c>
      <c r="C33" s="1782"/>
      <c r="D33" s="1782"/>
      <c r="E33" s="294">
        <v>-88405</v>
      </c>
      <c r="F33" s="295">
        <v>-187321</v>
      </c>
      <c r="G33" s="295">
        <v>-183905</v>
      </c>
      <c r="H33" s="529">
        <v>-1.8236076040593407E-2</v>
      </c>
      <c r="I33" s="530">
        <v>1.0802556416492282</v>
      </c>
      <c r="J33" s="295">
        <v>-274306</v>
      </c>
      <c r="K33" s="295">
        <v>-480478</v>
      </c>
      <c r="L33" s="1294">
        <v>0.75161316194323136</v>
      </c>
      <c r="M33" s="46"/>
      <c r="N33" s="46"/>
      <c r="O33" s="46"/>
    </row>
    <row r="34" spans="2:19">
      <c r="B34" s="1779" t="s">
        <v>70</v>
      </c>
      <c r="C34" s="1780"/>
      <c r="D34" s="1780"/>
      <c r="E34" s="291">
        <v>-3615</v>
      </c>
      <c r="F34" s="292">
        <v>-37568</v>
      </c>
      <c r="G34" s="292">
        <v>-49398</v>
      </c>
      <c r="H34" s="527">
        <v>0.31489565587734236</v>
      </c>
      <c r="I34" s="528">
        <v>12.664730290456431</v>
      </c>
      <c r="J34" s="292">
        <v>-31006</v>
      </c>
      <c r="K34" s="292">
        <v>-103018</v>
      </c>
      <c r="L34" s="1293">
        <v>2.3225182222795588</v>
      </c>
      <c r="M34" s="46"/>
      <c r="N34" s="46"/>
      <c r="O34" s="46"/>
    </row>
    <row r="35" spans="2:19" ht="14.9" customHeight="1" thickBot="1">
      <c r="B35" s="1794" t="s">
        <v>441</v>
      </c>
      <c r="C35" s="1795"/>
      <c r="D35" s="1795"/>
      <c r="E35" s="752">
        <v>189308</v>
      </c>
      <c r="F35" s="787">
        <v>224649</v>
      </c>
      <c r="G35" s="788">
        <v>233534</v>
      </c>
      <c r="H35" s="768">
        <v>3.9550587805865955E-2</v>
      </c>
      <c r="I35" s="1169">
        <v>0.23361928708770896</v>
      </c>
      <c r="J35" s="787">
        <v>600180</v>
      </c>
      <c r="K35" s="788">
        <v>640704</v>
      </c>
      <c r="L35" s="1297">
        <v>6.7519744076776966E-2</v>
      </c>
      <c r="M35" s="46"/>
      <c r="N35" s="46"/>
      <c r="O35" s="46"/>
    </row>
    <row r="36" spans="2:19">
      <c r="B36" s="1796"/>
      <c r="C36" s="1780"/>
      <c r="D36" s="1780"/>
      <c r="E36" s="1780"/>
      <c r="F36" s="1780"/>
      <c r="G36" s="1780"/>
      <c r="H36" s="1797"/>
      <c r="I36" s="1797"/>
      <c r="J36" s="1797"/>
      <c r="K36" s="1797"/>
      <c r="L36" s="1797"/>
      <c r="M36" s="46"/>
      <c r="N36" s="46"/>
      <c r="O36" s="46"/>
    </row>
    <row r="37" spans="2:19" ht="14.5">
      <c r="B37" s="1644" t="s">
        <v>592</v>
      </c>
      <c r="C37"/>
      <c r="D37"/>
      <c r="E37"/>
      <c r="F37"/>
      <c r="G37"/>
      <c r="H37"/>
      <c r="I37"/>
      <c r="J37"/>
      <c r="K37"/>
      <c r="L37"/>
      <c r="M37"/>
      <c r="N37"/>
      <c r="O37"/>
      <c r="P37"/>
      <c r="Q37"/>
      <c r="R37"/>
      <c r="S37"/>
    </row>
    <row r="38" spans="2:19" ht="14.5">
      <c r="B38" s="1644" t="s">
        <v>593</v>
      </c>
      <c r="C38"/>
      <c r="D38"/>
      <c r="E38"/>
      <c r="F38"/>
      <c r="G38"/>
      <c r="H38"/>
      <c r="I38"/>
      <c r="J38"/>
      <c r="K38"/>
      <c r="L38"/>
      <c r="M38"/>
      <c r="N38"/>
      <c r="O38"/>
      <c r="P38"/>
      <c r="Q38"/>
      <c r="R38"/>
      <c r="S38"/>
    </row>
    <row r="39" spans="2:19" ht="14.5">
      <c r="B39" s="1644" t="s">
        <v>594</v>
      </c>
      <c r="C39"/>
      <c r="D39"/>
      <c r="E39"/>
      <c r="F39"/>
      <c r="G39"/>
      <c r="H39"/>
      <c r="I39"/>
    </row>
    <row r="40" spans="2:19" ht="13.75" customHeight="1">
      <c r="B40" s="1644" t="s">
        <v>595</v>
      </c>
      <c r="C40"/>
      <c r="D40"/>
      <c r="E40"/>
      <c r="F40"/>
      <c r="G40"/>
      <c r="H40"/>
      <c r="I40"/>
    </row>
    <row r="41" spans="2:19" ht="14.5">
      <c r="B41" s="1644" t="s">
        <v>596</v>
      </c>
      <c r="C41"/>
      <c r="D41"/>
      <c r="E41"/>
      <c r="F41"/>
      <c r="G41"/>
      <c r="H41"/>
      <c r="I41"/>
    </row>
    <row r="42" spans="2:19" ht="14.5">
      <c r="B42" s="1644" t="s">
        <v>597</v>
      </c>
      <c r="C42"/>
      <c r="D42"/>
      <c r="E42"/>
      <c r="F42"/>
      <c r="G42"/>
      <c r="H42"/>
      <c r="I42"/>
    </row>
    <row r="43" spans="2:19" ht="14.5">
      <c r="B43" s="1644" t="s">
        <v>598</v>
      </c>
      <c r="C43"/>
      <c r="D43"/>
      <c r="E43"/>
      <c r="F43"/>
      <c r="G43"/>
      <c r="H43"/>
      <c r="I43"/>
    </row>
    <row r="44" spans="2:19" ht="14.5">
      <c r="B44" s="1644" t="s">
        <v>599</v>
      </c>
      <c r="C44"/>
      <c r="D44"/>
      <c r="E44"/>
      <c r="F44"/>
      <c r="G44"/>
      <c r="H44"/>
      <c r="I44"/>
    </row>
    <row r="45" spans="2:19" ht="14.5">
      <c r="C45"/>
      <c r="D45"/>
      <c r="E45"/>
      <c r="F45"/>
      <c r="G45"/>
      <c r="H45"/>
      <c r="I45"/>
    </row>
    <row r="46" spans="2:19" ht="14.5">
      <c r="C46"/>
      <c r="D46"/>
      <c r="E46"/>
      <c r="F46"/>
      <c r="G46"/>
      <c r="H46"/>
      <c r="I46"/>
    </row>
    <row r="47" spans="2:19" ht="14.5">
      <c r="B47"/>
      <c r="C47"/>
      <c r="D47"/>
      <c r="E47"/>
      <c r="F47"/>
      <c r="G47"/>
      <c r="H47"/>
      <c r="I47"/>
    </row>
    <row r="48" spans="2:19" ht="19.5" customHeight="1">
      <c r="B48"/>
      <c r="C48"/>
      <c r="D48"/>
      <c r="E48"/>
      <c r="F48"/>
      <c r="G48"/>
      <c r="H48"/>
      <c r="I48"/>
    </row>
    <row r="49" spans="2:9" ht="14.5">
      <c r="B49"/>
      <c r="C49"/>
      <c r="D49"/>
      <c r="E49"/>
      <c r="F49"/>
      <c r="G49"/>
      <c r="H49"/>
      <c r="I49"/>
    </row>
    <row r="50" spans="2:9" ht="14.5">
      <c r="B50"/>
      <c r="C50"/>
      <c r="D50"/>
      <c r="E50"/>
      <c r="F50"/>
      <c r="G50"/>
      <c r="H50"/>
      <c r="I50"/>
    </row>
    <row r="51" spans="2:9" ht="14.5">
      <c r="B51"/>
      <c r="C51"/>
      <c r="D51"/>
      <c r="E51"/>
      <c r="F51"/>
      <c r="G51"/>
      <c r="H51"/>
      <c r="I51"/>
    </row>
    <row r="52" spans="2:9" ht="14.5">
      <c r="B52"/>
      <c r="C52"/>
      <c r="D52"/>
      <c r="E52"/>
      <c r="F52"/>
      <c r="G52"/>
      <c r="H52"/>
      <c r="I52"/>
    </row>
    <row r="53" spans="2:9" ht="14.5">
      <c r="B53"/>
      <c r="C53"/>
      <c r="D53"/>
      <c r="E53"/>
      <c r="F53"/>
      <c r="G53"/>
      <c r="H53"/>
      <c r="I53"/>
    </row>
    <row r="54" spans="2:9" ht="14.5">
      <c r="B54"/>
      <c r="C54"/>
      <c r="D54"/>
      <c r="E54"/>
      <c r="F54"/>
      <c r="G54"/>
      <c r="H54"/>
      <c r="I54"/>
    </row>
    <row r="55" spans="2:9" ht="14.5">
      <c r="B55"/>
      <c r="C55"/>
      <c r="D55"/>
      <c r="E55"/>
      <c r="F55"/>
      <c r="G55"/>
      <c r="H55"/>
      <c r="I55"/>
    </row>
    <row r="56" spans="2:9" ht="14.5">
      <c r="B56"/>
      <c r="C56"/>
      <c r="D56"/>
      <c r="E56"/>
      <c r="F56"/>
      <c r="G56"/>
      <c r="H56"/>
      <c r="I56"/>
    </row>
    <row r="57" spans="2:9" ht="14.5">
      <c r="B57"/>
      <c r="C57"/>
      <c r="D57"/>
      <c r="E57"/>
      <c r="F57"/>
      <c r="G57"/>
      <c r="H57"/>
      <c r="I57"/>
    </row>
    <row r="58" spans="2:9" ht="14.5">
      <c r="B58"/>
      <c r="C58"/>
      <c r="D58"/>
      <c r="E58"/>
      <c r="F58"/>
      <c r="G58"/>
      <c r="H58"/>
      <c r="I58"/>
    </row>
    <row r="59" spans="2:9" ht="14.5">
      <c r="B59"/>
      <c r="C59"/>
      <c r="D59"/>
      <c r="E59"/>
      <c r="F59"/>
      <c r="G59"/>
      <c r="H59"/>
      <c r="I59"/>
    </row>
    <row r="60" spans="2:9" ht="14.5">
      <c r="B60"/>
      <c r="C60"/>
      <c r="D60"/>
      <c r="E60"/>
      <c r="F60"/>
      <c r="G60"/>
      <c r="H60"/>
      <c r="I60"/>
    </row>
    <row r="61" spans="2:9" ht="14.5">
      <c r="B61"/>
      <c r="C61"/>
      <c r="D61"/>
      <c r="E61"/>
      <c r="F61"/>
      <c r="G61"/>
      <c r="H61"/>
      <c r="I61"/>
    </row>
    <row r="62" spans="2:9" ht="14.5">
      <c r="B62"/>
      <c r="C62"/>
      <c r="D62"/>
      <c r="E62"/>
      <c r="F62"/>
      <c r="G62"/>
      <c r="H62"/>
      <c r="I62"/>
    </row>
    <row r="63" spans="2:9" ht="14.5">
      <c r="B63"/>
      <c r="C63"/>
      <c r="D63"/>
      <c r="E63"/>
      <c r="F63"/>
      <c r="G63"/>
      <c r="H63"/>
      <c r="I63"/>
    </row>
    <row r="64" spans="2:9" ht="14.5">
      <c r="B64"/>
      <c r="C64"/>
      <c r="D64"/>
      <c r="E64"/>
      <c r="F64"/>
      <c r="G64"/>
      <c r="H64"/>
      <c r="I64"/>
    </row>
    <row r="65" spans="2:9" ht="14.5">
      <c r="B65"/>
      <c r="C65"/>
      <c r="D65"/>
      <c r="E65"/>
      <c r="F65"/>
      <c r="G65"/>
      <c r="H65"/>
      <c r="I65"/>
    </row>
    <row r="66" spans="2:9" ht="14.5">
      <c r="B66"/>
      <c r="C66"/>
      <c r="D66"/>
      <c r="E66"/>
      <c r="F66"/>
      <c r="G66"/>
      <c r="H66"/>
      <c r="I66"/>
    </row>
    <row r="67" spans="2:9" ht="14.5">
      <c r="B67"/>
      <c r="C67"/>
      <c r="D67"/>
      <c r="E67"/>
      <c r="F67"/>
      <c r="G67"/>
      <c r="H67"/>
      <c r="I67"/>
    </row>
    <row r="68" spans="2:9" ht="14.5">
      <c r="B68"/>
      <c r="C68"/>
      <c r="D68"/>
      <c r="E68"/>
      <c r="F68"/>
      <c r="G68"/>
      <c r="H68"/>
      <c r="I68"/>
    </row>
    <row r="69" spans="2:9" ht="14.5">
      <c r="B69"/>
      <c r="C69"/>
      <c r="D69"/>
      <c r="E69"/>
      <c r="F69"/>
      <c r="G69"/>
      <c r="H69"/>
      <c r="I69"/>
    </row>
    <row r="70" spans="2:9" ht="14.5">
      <c r="B70"/>
      <c r="C70"/>
      <c r="D70"/>
      <c r="E70"/>
      <c r="F70"/>
      <c r="G70"/>
      <c r="H70"/>
      <c r="I70"/>
    </row>
    <row r="71" spans="2:9" ht="14.5">
      <c r="B71"/>
      <c r="C71"/>
      <c r="D71"/>
      <c r="E71"/>
      <c r="F71"/>
      <c r="G71"/>
      <c r="H71"/>
      <c r="I71"/>
    </row>
    <row r="72" spans="2:9" ht="14.5">
      <c r="B72"/>
      <c r="C72"/>
      <c r="D72"/>
      <c r="E72"/>
      <c r="F72"/>
      <c r="G72"/>
      <c r="H72"/>
      <c r="I72"/>
    </row>
    <row r="73" spans="2:9" ht="14.5">
      <c r="B73"/>
      <c r="C73"/>
      <c r="D73"/>
      <c r="E73"/>
      <c r="F73"/>
      <c r="G73"/>
      <c r="H73"/>
      <c r="I73"/>
    </row>
    <row r="74" spans="2:9" ht="14.5">
      <c r="B74"/>
      <c r="C74"/>
      <c r="D74"/>
      <c r="E74"/>
      <c r="F74"/>
      <c r="G74"/>
      <c r="H74"/>
      <c r="I74"/>
    </row>
    <row r="75" spans="2:9" ht="14.5">
      <c r="B75"/>
      <c r="C75"/>
      <c r="D75"/>
      <c r="E75"/>
      <c r="F75"/>
      <c r="G75"/>
      <c r="H75"/>
      <c r="I75"/>
    </row>
    <row r="76" spans="2:9" ht="14.5">
      <c r="B76"/>
      <c r="C76"/>
      <c r="D76"/>
      <c r="E76"/>
      <c r="F76"/>
      <c r="G76"/>
      <c r="H76"/>
      <c r="I76"/>
    </row>
    <row r="77" spans="2:9" ht="14.5">
      <c r="B77"/>
      <c r="C77"/>
      <c r="D77"/>
      <c r="E77"/>
      <c r="F77"/>
      <c r="G77"/>
      <c r="H77"/>
      <c r="I77"/>
    </row>
    <row r="78" spans="2:9" ht="14.5">
      <c r="B78"/>
      <c r="C78"/>
      <c r="D78"/>
      <c r="E78"/>
      <c r="F78"/>
      <c r="G78"/>
      <c r="H78"/>
      <c r="I78"/>
    </row>
    <row r="79" spans="2:9" ht="14.5">
      <c r="B79"/>
      <c r="C79"/>
      <c r="D79"/>
      <c r="E79"/>
      <c r="F79"/>
      <c r="G79"/>
      <c r="H79"/>
      <c r="I79"/>
    </row>
    <row r="80" spans="2:9" ht="14.5">
      <c r="B80"/>
      <c r="C80"/>
      <c r="D80"/>
      <c r="E80"/>
      <c r="F80"/>
      <c r="G80"/>
      <c r="H80"/>
      <c r="I80"/>
    </row>
    <row r="81" spans="2:9" ht="14.5">
      <c r="B81"/>
      <c r="C81"/>
      <c r="D81"/>
      <c r="E81"/>
      <c r="F81"/>
      <c r="G81"/>
      <c r="H81"/>
      <c r="I81"/>
    </row>
    <row r="82" spans="2:9" ht="14.5">
      <c r="B82"/>
      <c r="C82"/>
      <c r="D82"/>
      <c r="E82"/>
      <c r="F82"/>
      <c r="G82"/>
      <c r="H82"/>
      <c r="I82"/>
    </row>
    <row r="83" spans="2:9" ht="14.5">
      <c r="B83"/>
      <c r="C83"/>
      <c r="D83"/>
      <c r="E83"/>
      <c r="F83"/>
      <c r="G83"/>
      <c r="H83"/>
      <c r="I83"/>
    </row>
    <row r="84" spans="2:9" ht="14.5">
      <c r="B84"/>
      <c r="C84"/>
      <c r="D84"/>
      <c r="E84"/>
      <c r="F84"/>
      <c r="G84"/>
      <c r="H84"/>
      <c r="I84"/>
    </row>
    <row r="85" spans="2:9" ht="14.5">
      <c r="B85"/>
      <c r="C85"/>
      <c r="D85"/>
      <c r="E85"/>
      <c r="F85"/>
      <c r="G85"/>
      <c r="H85"/>
      <c r="I85"/>
    </row>
  </sheetData>
  <mergeCells count="8">
    <mergeCell ref="J13:K13"/>
    <mergeCell ref="B1:D1"/>
    <mergeCell ref="B4:I4"/>
    <mergeCell ref="E6:G6"/>
    <mergeCell ref="H6:I6"/>
    <mergeCell ref="E13:G13"/>
    <mergeCell ref="H13:I13"/>
    <mergeCell ref="B3:I3"/>
  </mergeCells>
  <hyperlinks>
    <hyperlink ref="A1" location="Índice!A1" display="Volver al índice" xr:uid="{433B5EC3-9853-4FF6-A18A-7A75EB71A91C}"/>
  </hyperlinks>
  <pageMargins left="0.7" right="0.7" top="0.75" bottom="0.75" header="0.3" footer="0.3"/>
  <pageSetup orientation="portrait" r:id="rId1"/>
  <headerFooter>
    <oddFooter>&amp;C_x000D_&amp;1#&amp;"Calibri"&amp;8&amp;K0000FF Datos elaborados por BCP para uso Interno</oddFooter>
  </headerFooter>
  <ignoredErrors>
    <ignoredError sqref="J14:L14" unlocked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B2:J26"/>
  <sheetViews>
    <sheetView showGridLines="0" zoomScale="79" zoomScaleNormal="79" workbookViewId="0">
      <selection activeCell="B25" sqref="B25"/>
    </sheetView>
  </sheetViews>
  <sheetFormatPr baseColWidth="10" defaultColWidth="11.453125" defaultRowHeight="14"/>
  <cols>
    <col min="1" max="1" width="6" style="40" customWidth="1"/>
    <col min="2" max="2" width="42.81640625" style="40" customWidth="1"/>
    <col min="3" max="5" width="10.81640625" style="40" customWidth="1"/>
    <col min="6" max="7" width="10.1796875" style="40" customWidth="1"/>
    <col min="8" max="9" width="11.453125" style="40"/>
    <col min="10" max="10" width="17.54296875" style="40" customWidth="1"/>
    <col min="11" max="16384" width="11.453125" style="40"/>
  </cols>
  <sheetData>
    <row r="2" spans="2:10">
      <c r="B2" s="2271" t="s">
        <v>708</v>
      </c>
      <c r="C2" s="2335"/>
      <c r="D2" s="2335"/>
      <c r="E2" s="2335"/>
      <c r="F2" s="2335"/>
      <c r="G2" s="2335"/>
    </row>
    <row r="3" spans="2:10">
      <c r="B3" s="2335"/>
      <c r="C3" s="2335"/>
      <c r="D3" s="2335"/>
      <c r="E3" s="2335"/>
      <c r="F3" s="2335"/>
      <c r="G3" s="2335"/>
    </row>
    <row r="4" spans="2:10" ht="14.5" thickBot="1">
      <c r="B4" s="46"/>
      <c r="C4" s="46"/>
      <c r="D4" s="46"/>
      <c r="E4" s="46"/>
      <c r="F4" s="46"/>
      <c r="G4" s="46"/>
    </row>
    <row r="5" spans="2:10" ht="14.15" customHeight="1">
      <c r="B5" s="812" t="s">
        <v>709</v>
      </c>
      <c r="C5" s="2109" t="s">
        <v>43</v>
      </c>
      <c r="D5" s="2110"/>
      <c r="E5" s="2111"/>
      <c r="F5" s="2109" t="s">
        <v>44</v>
      </c>
      <c r="G5" s="2111"/>
      <c r="H5" s="2337" t="s">
        <v>62</v>
      </c>
      <c r="I5" s="2338"/>
      <c r="J5" s="1328" t="s">
        <v>44</v>
      </c>
    </row>
    <row r="6" spans="2:10" ht="14.5" thickBot="1">
      <c r="B6" s="976" t="s">
        <v>143</v>
      </c>
      <c r="C6" s="777" t="s">
        <v>821</v>
      </c>
      <c r="D6" s="778" t="s">
        <v>726</v>
      </c>
      <c r="E6" s="1841" t="s">
        <v>822</v>
      </c>
      <c r="F6" s="286" t="s">
        <v>46</v>
      </c>
      <c r="G6" s="287" t="s">
        <v>47</v>
      </c>
      <c r="H6" s="1329" t="s">
        <v>819</v>
      </c>
      <c r="I6" s="1330" t="s">
        <v>820</v>
      </c>
      <c r="J6" s="1331" t="str">
        <f>I6&amp;" / "&amp;H6</f>
        <v>Set 25 / Set 24</v>
      </c>
    </row>
    <row r="7" spans="2:10">
      <c r="B7" s="189" t="s">
        <v>57</v>
      </c>
      <c r="C7" s="824">
        <v>9934</v>
      </c>
      <c r="D7" s="825">
        <v>13978</v>
      </c>
      <c r="E7" s="825">
        <v>12434</v>
      </c>
      <c r="F7" s="826">
        <v>-0.11045929317498927</v>
      </c>
      <c r="G7" s="827">
        <v>0.25166096235152002</v>
      </c>
      <c r="H7" s="824">
        <v>21672</v>
      </c>
      <c r="I7" s="1332">
        <v>36853</v>
      </c>
      <c r="J7" s="1333">
        <v>0.70048911037283135</v>
      </c>
    </row>
    <row r="8" spans="2:10">
      <c r="B8" s="189" t="s">
        <v>539</v>
      </c>
      <c r="C8" s="828">
        <v>241628</v>
      </c>
      <c r="D8" s="829">
        <v>232110</v>
      </c>
      <c r="E8" s="829">
        <v>260937</v>
      </c>
      <c r="F8" s="830">
        <v>0.12419542458317177</v>
      </c>
      <c r="G8" s="831">
        <v>7.9912096280232423E-2</v>
      </c>
      <c r="H8" s="828">
        <v>730832</v>
      </c>
      <c r="I8" s="829">
        <v>757973</v>
      </c>
      <c r="J8" s="1334">
        <v>3.7137125905816935E-2</v>
      </c>
    </row>
    <row r="9" spans="2:10">
      <c r="B9" s="245" t="s">
        <v>600</v>
      </c>
      <c r="C9" s="832">
        <v>157828</v>
      </c>
      <c r="D9" s="829">
        <v>147138</v>
      </c>
      <c r="E9" s="833">
        <v>161004</v>
      </c>
      <c r="F9" s="830">
        <v>9.4238062227296818E-2</v>
      </c>
      <c r="G9" s="831">
        <v>2.0123172060724333E-2</v>
      </c>
      <c r="H9" s="828">
        <v>471750</v>
      </c>
      <c r="I9" s="833">
        <v>458414</v>
      </c>
      <c r="J9" s="1334">
        <v>-2.8269210386857445E-2</v>
      </c>
    </row>
    <row r="10" spans="2:10">
      <c r="B10" s="245" t="s">
        <v>242</v>
      </c>
      <c r="C10" s="832">
        <v>19448</v>
      </c>
      <c r="D10" s="833">
        <v>21497</v>
      </c>
      <c r="E10" s="833">
        <v>17871</v>
      </c>
      <c r="F10" s="830">
        <v>-0.16867469879518071</v>
      </c>
      <c r="G10" s="831">
        <v>-8.1088029617441382E-2</v>
      </c>
      <c r="H10" s="832">
        <v>51169</v>
      </c>
      <c r="I10" s="833">
        <v>54437</v>
      </c>
      <c r="J10" s="1334">
        <v>6.3866794348140479E-2</v>
      </c>
    </row>
    <row r="11" spans="2:10">
      <c r="B11" s="245" t="s">
        <v>601</v>
      </c>
      <c r="C11" s="828">
        <v>72105</v>
      </c>
      <c r="D11" s="829">
        <v>64298</v>
      </c>
      <c r="E11" s="829">
        <v>107080</v>
      </c>
      <c r="F11" s="830">
        <v>0.66537061805965969</v>
      </c>
      <c r="G11" s="831">
        <v>0.48505651480479856</v>
      </c>
      <c r="H11" s="828">
        <v>172315</v>
      </c>
      <c r="I11" s="829">
        <v>212570</v>
      </c>
      <c r="J11" s="1334">
        <v>0.23361286016887678</v>
      </c>
    </row>
    <row r="12" spans="2:10">
      <c r="B12" s="246" t="s">
        <v>602</v>
      </c>
      <c r="C12" s="828">
        <v>-17139</v>
      </c>
      <c r="D12" s="829">
        <v>-8789</v>
      </c>
      <c r="E12" s="829">
        <v>-32934</v>
      </c>
      <c r="F12" s="830">
        <v>2.7471839799749689</v>
      </c>
      <c r="G12" s="831">
        <v>0.92158235603010674</v>
      </c>
      <c r="H12" s="828">
        <v>25440</v>
      </c>
      <c r="I12" s="829">
        <v>-37859</v>
      </c>
      <c r="J12" s="1334">
        <v>-2.4881682389937105</v>
      </c>
    </row>
    <row r="13" spans="2:10">
      <c r="B13" s="245" t="s">
        <v>603</v>
      </c>
      <c r="C13" s="828">
        <v>6061</v>
      </c>
      <c r="D13" s="829">
        <v>4870</v>
      </c>
      <c r="E13" s="829">
        <v>4028</v>
      </c>
      <c r="F13" s="830">
        <v>-0.1728952772073922</v>
      </c>
      <c r="G13" s="831">
        <v>-0.33542319749216298</v>
      </c>
      <c r="H13" s="828">
        <v>-11290</v>
      </c>
      <c r="I13" s="829">
        <v>21497</v>
      </c>
      <c r="J13" s="1334">
        <v>-2.9040744021257749</v>
      </c>
    </row>
    <row r="14" spans="2:10">
      <c r="B14" s="245" t="s">
        <v>67</v>
      </c>
      <c r="C14" s="828">
        <v>3325</v>
      </c>
      <c r="D14" s="829">
        <v>3096</v>
      </c>
      <c r="E14" s="829">
        <v>3888</v>
      </c>
      <c r="F14" s="830">
        <v>0.2558139534883721</v>
      </c>
      <c r="G14" s="831">
        <v>0.16932330827067668</v>
      </c>
      <c r="H14" s="828">
        <v>21448</v>
      </c>
      <c r="I14" s="829">
        <v>48914</v>
      </c>
      <c r="J14" s="1334">
        <v>1.2805856023871689</v>
      </c>
    </row>
    <row r="15" spans="2:10" ht="15" thickBot="1">
      <c r="B15" s="189" t="s">
        <v>604</v>
      </c>
      <c r="C15" s="832">
        <v>-187915</v>
      </c>
      <c r="D15" s="833">
        <v>-183696</v>
      </c>
      <c r="E15" s="833">
        <v>-190831</v>
      </c>
      <c r="F15" s="834">
        <v>3.8841346572598204E-2</v>
      </c>
      <c r="G15" s="835">
        <v>1.5517654258574355E-2</v>
      </c>
      <c r="H15" s="832">
        <v>-540699</v>
      </c>
      <c r="I15" s="833">
        <v>-576601</v>
      </c>
      <c r="J15" s="1335">
        <v>6.6399235064240919E-2</v>
      </c>
    </row>
    <row r="16" spans="2:10" ht="14.5" thickBot="1">
      <c r="B16" s="247" t="s">
        <v>605</v>
      </c>
      <c r="C16" s="836">
        <v>63647</v>
      </c>
      <c r="D16" s="837">
        <v>62392</v>
      </c>
      <c r="E16" s="838">
        <v>82540</v>
      </c>
      <c r="F16" s="839">
        <v>0.32292601615591743</v>
      </c>
      <c r="G16" s="840">
        <v>0.29684038524989392</v>
      </c>
      <c r="H16" s="836">
        <v>211805</v>
      </c>
      <c r="I16" s="838">
        <v>218225</v>
      </c>
      <c r="J16" s="1336">
        <v>3.0310899176128985E-2</v>
      </c>
    </row>
    <row r="17" spans="2:10">
      <c r="B17" s="769" t="s">
        <v>70</v>
      </c>
      <c r="C17" s="824">
        <v>-11053</v>
      </c>
      <c r="D17" s="825">
        <v>-11686</v>
      </c>
      <c r="E17" s="825">
        <v>-21056</v>
      </c>
      <c r="F17" s="826">
        <v>0.80181413657367795</v>
      </c>
      <c r="G17" s="827">
        <v>0.90500316656111468</v>
      </c>
      <c r="H17" s="824">
        <v>-45938</v>
      </c>
      <c r="I17" s="1332">
        <v>-43840</v>
      </c>
      <c r="J17" s="1333">
        <v>-4.5670251208150117E-2</v>
      </c>
    </row>
    <row r="18" spans="2:10" ht="14.5" thickBot="1">
      <c r="B18" s="770" t="s">
        <v>606</v>
      </c>
      <c r="C18" s="841">
        <v>86</v>
      </c>
      <c r="D18" s="842">
        <v>167</v>
      </c>
      <c r="E18" s="842">
        <v>142</v>
      </c>
      <c r="F18" s="834">
        <v>-0.1497005988023952</v>
      </c>
      <c r="G18" s="835">
        <v>0.65116279069767447</v>
      </c>
      <c r="H18" s="841">
        <v>236</v>
      </c>
      <c r="I18" s="1337">
        <v>461</v>
      </c>
      <c r="J18" s="1335">
        <v>0.95338983050847459</v>
      </c>
    </row>
    <row r="19" spans="2:10" ht="14.5" thickBot="1">
      <c r="B19" s="690" t="s">
        <v>441</v>
      </c>
      <c r="C19" s="843">
        <v>52508</v>
      </c>
      <c r="D19" s="844">
        <v>50539</v>
      </c>
      <c r="E19" s="845">
        <v>61342</v>
      </c>
      <c r="F19" s="846">
        <v>0.21375571340944616</v>
      </c>
      <c r="G19" s="847">
        <v>0.16824102993829512</v>
      </c>
      <c r="H19" s="843">
        <v>165631</v>
      </c>
      <c r="I19" s="845">
        <v>173924</v>
      </c>
      <c r="J19" s="1338">
        <v>5.0069129571155155E-2</v>
      </c>
    </row>
    <row r="20" spans="2:10">
      <c r="B20" s="2336"/>
      <c r="C20" s="2336"/>
      <c r="D20" s="2336"/>
      <c r="E20" s="2336"/>
      <c r="F20" s="244"/>
      <c r="G20" s="244"/>
    </row>
    <row r="21" spans="2:10">
      <c r="B21" s="1644" t="s">
        <v>720</v>
      </c>
      <c r="C21" s="46"/>
      <c r="D21" s="46"/>
      <c r="E21" s="46"/>
      <c r="F21" s="46"/>
      <c r="G21" s="46"/>
    </row>
    <row r="22" spans="2:10" ht="15" customHeight="1">
      <c r="B22" s="1644" t="s">
        <v>607</v>
      </c>
      <c r="C22" s="46"/>
      <c r="D22" s="46"/>
      <c r="E22" s="46"/>
      <c r="F22" s="46"/>
      <c r="G22" s="46"/>
    </row>
    <row r="23" spans="2:10">
      <c r="B23" s="46"/>
      <c r="C23" s="46"/>
      <c r="D23" s="46"/>
      <c r="E23" s="46"/>
      <c r="F23" s="46"/>
      <c r="G23" s="46"/>
    </row>
    <row r="24" spans="2:10">
      <c r="B24" s="46"/>
      <c r="C24" s="46"/>
      <c r="D24" s="46"/>
      <c r="E24" s="46"/>
      <c r="F24" s="46"/>
      <c r="G24" s="46"/>
    </row>
    <row r="25" spans="2:10">
      <c r="B25" s="46"/>
      <c r="C25" s="46"/>
      <c r="D25" s="46"/>
      <c r="E25" s="46"/>
      <c r="F25" s="46"/>
      <c r="G25" s="46"/>
    </row>
    <row r="26" spans="2:10">
      <c r="B26" s="46"/>
      <c r="C26" s="46"/>
      <c r="D26" s="46"/>
      <c r="E26" s="46"/>
      <c r="F26" s="46"/>
      <c r="G26" s="46"/>
    </row>
  </sheetData>
  <mergeCells count="5">
    <mergeCell ref="B2:G3"/>
    <mergeCell ref="C5:E5"/>
    <mergeCell ref="F5:G5"/>
    <mergeCell ref="B20:E20"/>
    <mergeCell ref="H5:I5"/>
  </mergeCells>
  <hyperlinks>
    <hyperlink ref="B6" location="Index!A1" display="Back to index" xr:uid="{B2442CE0-4875-492A-A7BF-29DC60BB5DDF}"/>
  </hyperlinks>
  <pageMargins left="0.7" right="0.7" top="0.75" bottom="0.75" header="0.3" footer="0.3"/>
  <pageSetup paperSize="9" orientation="portrait" r:id="rId1"/>
  <headerFooter>
    <oddFooter>&amp;C_x000D_&amp;1#&amp;"Calibri"&amp;8&amp;K0000FF Datos elaborados por BCP para uso Interno</oddFooter>
  </headerFooter>
  <ignoredErrors>
    <ignoredError sqref="B6:J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96C0-8E09-4119-B71A-A75ACFB5A5BD}">
  <sheetPr>
    <tabColor rgb="FF2AD2C9"/>
  </sheetPr>
  <dimension ref="B1:G13"/>
  <sheetViews>
    <sheetView showGridLines="0" zoomScale="63" workbookViewId="0">
      <selection activeCell="C2" sqref="C2"/>
    </sheetView>
  </sheetViews>
  <sheetFormatPr baseColWidth="10" defaultRowHeight="14.5"/>
  <cols>
    <col min="2" max="2" width="87.81640625" customWidth="1"/>
    <col min="3" max="3" width="14.1796875" customWidth="1"/>
  </cols>
  <sheetData>
    <row r="1" spans="2:7" ht="15" thickBot="1"/>
    <row r="2" spans="2:7" ht="15" thickBot="1">
      <c r="B2" s="1119" t="s">
        <v>648</v>
      </c>
      <c r="C2" s="1120" t="s">
        <v>649</v>
      </c>
      <c r="D2" s="1121" t="s">
        <v>650</v>
      </c>
      <c r="E2" s="2033" t="s">
        <v>821</v>
      </c>
      <c r="F2" s="1120" t="s">
        <v>726</v>
      </c>
      <c r="G2" s="1120" t="s">
        <v>822</v>
      </c>
    </row>
    <row r="3" spans="2:7" ht="15" thickBot="1">
      <c r="B3" s="1122" t="s">
        <v>651</v>
      </c>
      <c r="C3" s="1123"/>
      <c r="D3" s="1123"/>
      <c r="E3" s="1123"/>
      <c r="F3" s="1123"/>
      <c r="G3" s="1124"/>
    </row>
    <row r="4" spans="2:7" ht="15" thickBot="1">
      <c r="B4" s="1125" t="s">
        <v>867</v>
      </c>
      <c r="C4" s="1126" t="s">
        <v>652</v>
      </c>
      <c r="D4" s="1127" t="s">
        <v>653</v>
      </c>
      <c r="E4" s="1126">
        <v>5.3</v>
      </c>
      <c r="F4" s="1126">
        <v>6.1</v>
      </c>
      <c r="G4" s="1126">
        <v>6.3</v>
      </c>
    </row>
    <row r="5" spans="2:7" ht="15" thickBot="1">
      <c r="B5" s="1125" t="s">
        <v>654</v>
      </c>
      <c r="C5" s="1126" t="s">
        <v>294</v>
      </c>
      <c r="D5" s="1127" t="s">
        <v>653</v>
      </c>
      <c r="E5" s="1564" t="s">
        <v>891</v>
      </c>
      <c r="F5" s="1128">
        <v>2.9</v>
      </c>
      <c r="G5" s="1128">
        <v>2.9</v>
      </c>
    </row>
    <row r="6" spans="2:7" ht="15" thickBot="1">
      <c r="B6" s="349" t="s">
        <v>655</v>
      </c>
      <c r="C6" s="1129"/>
      <c r="D6" s="1129"/>
      <c r="E6" s="1129"/>
      <c r="F6" s="1129"/>
      <c r="G6" s="1130"/>
    </row>
    <row r="7" spans="2:7" ht="15" thickBot="1">
      <c r="B7" s="1131" t="s">
        <v>866</v>
      </c>
      <c r="C7" s="1128" t="s">
        <v>293</v>
      </c>
      <c r="D7" s="1127" t="s">
        <v>656</v>
      </c>
      <c r="E7" s="1132">
        <v>10059</v>
      </c>
      <c r="F7" s="1132">
        <v>7757</v>
      </c>
      <c r="G7" s="1132">
        <v>11812</v>
      </c>
    </row>
    <row r="8" spans="2:7" ht="15" thickBot="1">
      <c r="B8" s="1125" t="s">
        <v>758</v>
      </c>
      <c r="C8" s="1126" t="s">
        <v>657</v>
      </c>
      <c r="D8" s="1133" t="s">
        <v>658</v>
      </c>
      <c r="E8" s="1132">
        <v>1110</v>
      </c>
      <c r="F8" s="1128">
        <v>1517</v>
      </c>
      <c r="G8" s="1947" t="s">
        <v>829</v>
      </c>
    </row>
    <row r="10" spans="2:7">
      <c r="B10" s="1644" t="s">
        <v>868</v>
      </c>
    </row>
    <row r="11" spans="2:7">
      <c r="B11" s="1644" t="s">
        <v>890</v>
      </c>
    </row>
    <row r="12" spans="2:7">
      <c r="B12" s="1644" t="s">
        <v>889</v>
      </c>
    </row>
    <row r="13" spans="2:7">
      <c r="B13" s="16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K74"/>
  <sheetViews>
    <sheetView showGridLines="0" zoomScale="56" zoomScaleNormal="95" workbookViewId="0">
      <pane xSplit="2" topLeftCell="C1" activePane="topRight" state="frozen"/>
      <selection activeCell="N35" sqref="N35"/>
      <selection pane="topRight" activeCell="B71" sqref="B71:G71"/>
    </sheetView>
  </sheetViews>
  <sheetFormatPr baseColWidth="10" defaultColWidth="11.453125" defaultRowHeight="14.5"/>
  <cols>
    <col min="1" max="1" width="11.453125" style="76"/>
    <col min="2" max="2" width="54.08984375" style="35" customWidth="1"/>
    <col min="3" max="5" width="15.453125" style="35" customWidth="1"/>
    <col min="6" max="6" width="13" style="35" customWidth="1"/>
    <col min="7" max="7" width="12.1796875" style="35" customWidth="1"/>
    <col min="8" max="9" width="11.453125" style="76"/>
    <col min="10" max="10" width="14.81640625" style="76" customWidth="1"/>
    <col min="11" max="16384" width="11.453125" style="76"/>
  </cols>
  <sheetData>
    <row r="1" spans="1:10">
      <c r="A1" s="109" t="s">
        <v>39</v>
      </c>
    </row>
    <row r="2" spans="1:10">
      <c r="A2" s="109"/>
    </row>
    <row r="3" spans="1:10" s="341" customFormat="1">
      <c r="B3" s="342"/>
      <c r="C3" s="342"/>
      <c r="D3" s="342"/>
      <c r="E3" s="342"/>
      <c r="F3" s="342"/>
      <c r="G3" s="342"/>
    </row>
    <row r="4" spans="1:10" s="343" customFormat="1" ht="15" thickBot="1"/>
    <row r="5" spans="1:10" s="343" customFormat="1">
      <c r="B5" s="614" t="s">
        <v>61</v>
      </c>
      <c r="C5" s="2109" t="s">
        <v>43</v>
      </c>
      <c r="D5" s="2110"/>
      <c r="E5" s="2111"/>
      <c r="F5" s="2109" t="s">
        <v>44</v>
      </c>
      <c r="G5" s="2111"/>
      <c r="H5" s="2097" t="s">
        <v>62</v>
      </c>
      <c r="I5" s="2098"/>
      <c r="J5" s="1515" t="s">
        <v>44</v>
      </c>
    </row>
    <row r="6" spans="1:10" s="343" customFormat="1" ht="15" thickBot="1">
      <c r="B6" s="1001" t="s">
        <v>143</v>
      </c>
      <c r="C6" s="1525" t="s">
        <v>821</v>
      </c>
      <c r="D6" s="2047" t="s">
        <v>726</v>
      </c>
      <c r="E6" s="2048" t="s">
        <v>822</v>
      </c>
      <c r="F6" s="1002" t="s">
        <v>46</v>
      </c>
      <c r="G6" s="1003" t="s">
        <v>47</v>
      </c>
      <c r="H6" s="1315" t="s">
        <v>819</v>
      </c>
      <c r="I6" s="1316" t="s">
        <v>820</v>
      </c>
      <c r="J6" s="1339" t="str">
        <f>+CONCATENATE(I6," / ",H6)</f>
        <v>Set 25 / Set 24</v>
      </c>
    </row>
    <row r="7" spans="1:10" s="341" customFormat="1">
      <c r="B7" s="1605" t="s">
        <v>64</v>
      </c>
      <c r="C7" s="981">
        <v>3590750</v>
      </c>
      <c r="D7" s="982">
        <v>3615371</v>
      </c>
      <c r="E7" s="983">
        <v>3687829</v>
      </c>
      <c r="F7" s="984">
        <v>2.004164994408596E-2</v>
      </c>
      <c r="G7" s="985">
        <v>2.7035856018937546E-2</v>
      </c>
      <c r="H7" s="982">
        <v>10485337</v>
      </c>
      <c r="I7" s="983">
        <v>10875212</v>
      </c>
      <c r="J7" s="1219">
        <v>3.7182877383912412E-2</v>
      </c>
    </row>
    <row r="8" spans="1:10" s="341" customFormat="1" ht="29.5" customHeight="1">
      <c r="B8" s="1606" t="s">
        <v>406</v>
      </c>
      <c r="C8" s="284">
        <v>-868081</v>
      </c>
      <c r="D8" s="793">
        <v>-575159</v>
      </c>
      <c r="E8" s="794">
        <v>-602918</v>
      </c>
      <c r="F8" s="986">
        <v>4.8263175921788581E-2</v>
      </c>
      <c r="G8" s="987">
        <v>-0.30545882239099809</v>
      </c>
      <c r="H8" s="793">
        <v>-2776151</v>
      </c>
      <c r="I8" s="794">
        <v>-1759970</v>
      </c>
      <c r="J8" s="1322">
        <v>-0.36603952738882001</v>
      </c>
    </row>
    <row r="9" spans="1:10" s="344" customFormat="1" ht="38" customHeight="1">
      <c r="B9" s="1607" t="s">
        <v>66</v>
      </c>
      <c r="C9" s="285">
        <v>2722669</v>
      </c>
      <c r="D9" s="795">
        <v>3040212</v>
      </c>
      <c r="E9" s="796">
        <v>3084911</v>
      </c>
      <c r="F9" s="988">
        <v>1.4702593108638477E-2</v>
      </c>
      <c r="G9" s="989">
        <v>0.13304665385325942</v>
      </c>
      <c r="H9" s="795">
        <v>7709186</v>
      </c>
      <c r="I9" s="796">
        <v>9115242</v>
      </c>
      <c r="J9" s="1323">
        <v>0.18238708989509397</v>
      </c>
    </row>
    <row r="10" spans="1:10" s="341" customFormat="1">
      <c r="B10" s="1608" t="s">
        <v>488</v>
      </c>
      <c r="C10" s="284">
        <v>1545344</v>
      </c>
      <c r="D10" s="793">
        <v>1677373</v>
      </c>
      <c r="E10" s="794">
        <v>1654191</v>
      </c>
      <c r="F10" s="990">
        <v>-1.3820420383540215E-2</v>
      </c>
      <c r="G10" s="991">
        <v>7.0435449971009687E-2</v>
      </c>
      <c r="H10" s="793">
        <v>4529233</v>
      </c>
      <c r="I10" s="794">
        <v>5021780</v>
      </c>
      <c r="J10" s="1210">
        <v>0.10874843488952765</v>
      </c>
    </row>
    <row r="11" spans="1:10" s="341" customFormat="1">
      <c r="B11" s="1605" t="s">
        <v>68</v>
      </c>
      <c r="C11" s="284">
        <v>291776</v>
      </c>
      <c r="D11" s="793">
        <v>350873</v>
      </c>
      <c r="E11" s="794">
        <v>388350</v>
      </c>
      <c r="F11" s="990">
        <v>0.10681072638818034</v>
      </c>
      <c r="G11" s="991">
        <v>0.33098678438254003</v>
      </c>
      <c r="H11" s="793">
        <v>886338</v>
      </c>
      <c r="I11" s="794">
        <v>1068357</v>
      </c>
      <c r="J11" s="1210">
        <v>0.20536070889434957</v>
      </c>
    </row>
    <row r="12" spans="1:10" s="341" customFormat="1">
      <c r="B12" s="1605" t="s">
        <v>643</v>
      </c>
      <c r="C12" s="1373">
        <v>0</v>
      </c>
      <c r="D12" s="793">
        <v>123319</v>
      </c>
      <c r="E12" s="794">
        <v>123953</v>
      </c>
      <c r="F12" s="990">
        <v>5.1411380241487524E-3</v>
      </c>
      <c r="G12" s="991" t="s">
        <v>892</v>
      </c>
      <c r="H12" s="793" t="s">
        <v>236</v>
      </c>
      <c r="I12" s="794">
        <v>289961</v>
      </c>
      <c r="J12" s="1210" t="s">
        <v>892</v>
      </c>
    </row>
    <row r="13" spans="1:10" s="341" customFormat="1">
      <c r="B13" s="1605" t="s">
        <v>69</v>
      </c>
      <c r="C13" s="284">
        <v>-2448229</v>
      </c>
      <c r="D13" s="793">
        <v>-2630310</v>
      </c>
      <c r="E13" s="794">
        <v>-2744642</v>
      </c>
      <c r="F13" s="990">
        <v>4.3467119845189348E-2</v>
      </c>
      <c r="G13" s="991">
        <v>0.12107241601990663</v>
      </c>
      <c r="H13" s="793">
        <v>-7055916</v>
      </c>
      <c r="I13" s="794">
        <v>-7907826</v>
      </c>
      <c r="J13" s="1210">
        <v>0.12073698156270568</v>
      </c>
    </row>
    <row r="14" spans="1:10" s="343" customFormat="1">
      <c r="B14" s="1609" t="s">
        <v>438</v>
      </c>
      <c r="C14" s="285">
        <v>2111560</v>
      </c>
      <c r="D14" s="795">
        <v>2561467</v>
      </c>
      <c r="E14" s="796">
        <v>2506763</v>
      </c>
      <c r="F14" s="992">
        <v>-2.1356511717699273E-2</v>
      </c>
      <c r="G14" s="993">
        <v>0.18716162458087859</v>
      </c>
      <c r="H14" s="795">
        <v>6068841</v>
      </c>
      <c r="I14" s="796">
        <v>7587514</v>
      </c>
      <c r="J14" s="1211">
        <v>0.25024102625196476</v>
      </c>
    </row>
    <row r="15" spans="1:10" s="341" customFormat="1">
      <c r="B15" s="1605" t="s">
        <v>70</v>
      </c>
      <c r="C15" s="284">
        <v>-555117</v>
      </c>
      <c r="D15" s="793">
        <v>-696969</v>
      </c>
      <c r="E15" s="794">
        <v>-728308</v>
      </c>
      <c r="F15" s="990">
        <v>4.4964697138610184E-2</v>
      </c>
      <c r="G15" s="991">
        <v>0.31199008497307773</v>
      </c>
      <c r="H15" s="793">
        <v>-1602927</v>
      </c>
      <c r="I15" s="794">
        <v>-2129746</v>
      </c>
      <c r="J15" s="1210">
        <v>0.32866063145732777</v>
      </c>
    </row>
    <row r="16" spans="1:10" s="343" customFormat="1">
      <c r="B16" s="1610" t="s">
        <v>441</v>
      </c>
      <c r="C16" s="285">
        <v>1556443</v>
      </c>
      <c r="D16" s="795">
        <v>1864498</v>
      </c>
      <c r="E16" s="796">
        <v>1778455</v>
      </c>
      <c r="F16" s="992">
        <v>-4.6148078464015516E-2</v>
      </c>
      <c r="G16" s="993">
        <v>0.14264062352427939</v>
      </c>
      <c r="H16" s="795">
        <v>4465914</v>
      </c>
      <c r="I16" s="796">
        <v>5457768</v>
      </c>
      <c r="J16" s="1211">
        <v>0.22209429021696342</v>
      </c>
    </row>
    <row r="17" spans="2:10" s="341" customFormat="1">
      <c r="B17" s="1611" t="s">
        <v>71</v>
      </c>
      <c r="C17" s="284">
        <v>32655</v>
      </c>
      <c r="D17" s="793">
        <v>42483</v>
      </c>
      <c r="E17" s="794">
        <v>39800</v>
      </c>
      <c r="F17" s="990">
        <v>-6.3154673634159553E-2</v>
      </c>
      <c r="G17" s="991">
        <v>0.21880263359363039</v>
      </c>
      <c r="H17" s="793">
        <v>91373</v>
      </c>
      <c r="I17" s="794">
        <v>119401</v>
      </c>
      <c r="J17" s="1210">
        <v>0.30674269204250709</v>
      </c>
    </row>
    <row r="18" spans="2:10" s="343" customFormat="1">
      <c r="B18" s="1610" t="s">
        <v>72</v>
      </c>
      <c r="C18" s="285">
        <v>1523788</v>
      </c>
      <c r="D18" s="795">
        <v>1822015</v>
      </c>
      <c r="E18" s="796">
        <v>1738655</v>
      </c>
      <c r="F18" s="992">
        <v>-4.5751544306715367E-2</v>
      </c>
      <c r="G18" s="993">
        <v>0.1410084604945045</v>
      </c>
      <c r="H18" s="795">
        <v>4374541</v>
      </c>
      <c r="I18" s="796">
        <v>5338367</v>
      </c>
      <c r="J18" s="1211">
        <v>0.22032620108029619</v>
      </c>
    </row>
    <row r="19" spans="2:10" s="342" customFormat="1">
      <c r="B19" s="1608" t="s">
        <v>759</v>
      </c>
      <c r="C19" s="284">
        <v>875992</v>
      </c>
      <c r="D19" s="1374">
        <v>3181440</v>
      </c>
      <c r="E19" s="794" t="s">
        <v>236</v>
      </c>
      <c r="F19" s="990">
        <v>-1</v>
      </c>
      <c r="G19" s="991">
        <v>-1</v>
      </c>
      <c r="H19" s="793">
        <v>3667644</v>
      </c>
      <c r="I19" s="794">
        <v>3181440</v>
      </c>
      <c r="J19" s="1210">
        <v>-0.13256575610937157</v>
      </c>
    </row>
    <row r="20" spans="2:10" s="342" customFormat="1">
      <c r="B20" s="1608" t="s">
        <v>686</v>
      </c>
      <c r="C20" s="2049">
        <v>19.104311414914712</v>
      </c>
      <c r="D20" s="2050">
        <v>22.843297074557501</v>
      </c>
      <c r="E20" s="2051">
        <v>21.798180956339422</v>
      </c>
      <c r="F20" s="990">
        <v>-4.5751544306715367E-2</v>
      </c>
      <c r="G20" s="991">
        <v>0.14100846049450441</v>
      </c>
      <c r="H20" s="2050">
        <v>54.845289214321419</v>
      </c>
      <c r="I20" s="2051">
        <v>66.929143434063008</v>
      </c>
      <c r="J20" s="1210">
        <v>0.22032620108029635</v>
      </c>
    </row>
    <row r="21" spans="2:10" s="342" customFormat="1" ht="15" thickBot="1">
      <c r="B21" s="1608" t="s">
        <v>760</v>
      </c>
      <c r="C21" s="1373">
        <v>11</v>
      </c>
      <c r="D21" s="1375">
        <v>39.886926861129147</v>
      </c>
      <c r="E21" s="794" t="s">
        <v>236</v>
      </c>
      <c r="F21" s="990">
        <v>-1</v>
      </c>
      <c r="G21" s="991">
        <v>-1</v>
      </c>
      <c r="H21" s="793">
        <v>45.98265187482999</v>
      </c>
      <c r="I21" s="794">
        <v>39.886926861129147</v>
      </c>
      <c r="J21" s="1210">
        <v>-0.13256575610937141</v>
      </c>
    </row>
    <row r="22" spans="2:10" s="341" customFormat="1">
      <c r="B22" s="1612" t="s">
        <v>33</v>
      </c>
      <c r="C22" s="981">
        <v>142568785</v>
      </c>
      <c r="D22" s="982">
        <v>140961978</v>
      </c>
      <c r="E22" s="983">
        <v>144752254</v>
      </c>
      <c r="F22" s="984">
        <v>2.6888640850371723E-2</v>
      </c>
      <c r="G22" s="985">
        <v>1.5315196801319448E-2</v>
      </c>
      <c r="H22" s="982">
        <v>142568785</v>
      </c>
      <c r="I22" s="983">
        <v>144752254</v>
      </c>
      <c r="J22" s="1219">
        <v>1.5315196801319448E-2</v>
      </c>
    </row>
    <row r="23" spans="2:10" s="341" customFormat="1">
      <c r="B23" s="1608" t="s">
        <v>73</v>
      </c>
      <c r="C23" s="284">
        <v>154435451</v>
      </c>
      <c r="D23" s="793">
        <v>154723334</v>
      </c>
      <c r="E23" s="794">
        <v>158430455</v>
      </c>
      <c r="F23" s="990">
        <v>2.3959676308422877E-2</v>
      </c>
      <c r="G23" s="991">
        <v>2.5868438717480742E-2</v>
      </c>
      <c r="H23" s="793">
        <v>154435451</v>
      </c>
      <c r="I23" s="794">
        <v>158430455</v>
      </c>
      <c r="J23" s="1210">
        <v>2.5868438717480742E-2</v>
      </c>
    </row>
    <row r="24" spans="2:10" s="341" customFormat="1" ht="15" thickBot="1">
      <c r="B24" s="1613" t="s">
        <v>74</v>
      </c>
      <c r="C24" s="284">
        <v>33462591</v>
      </c>
      <c r="D24" s="288">
        <v>34459012</v>
      </c>
      <c r="E24" s="794">
        <v>36560502</v>
      </c>
      <c r="F24" s="990">
        <v>6.0985207585173944E-2</v>
      </c>
      <c r="G24" s="991">
        <v>9.257833620833486E-2</v>
      </c>
      <c r="H24" s="288">
        <v>33462591</v>
      </c>
      <c r="I24" s="794">
        <v>36560502</v>
      </c>
      <c r="J24" s="1210">
        <v>9.257833620833486E-2</v>
      </c>
    </row>
    <row r="25" spans="2:10" s="343" customFormat="1">
      <c r="B25" s="1614" t="s">
        <v>75</v>
      </c>
      <c r="C25" s="981"/>
      <c r="D25" s="982"/>
      <c r="E25" s="983"/>
      <c r="F25" s="984"/>
      <c r="G25" s="985"/>
      <c r="H25" s="982"/>
      <c r="I25" s="1343"/>
      <c r="J25" s="1219"/>
    </row>
    <row r="26" spans="2:10" s="341" customFormat="1">
      <c r="B26" s="1608" t="s">
        <v>767</v>
      </c>
      <c r="C26" s="1175">
        <v>6.4315825069933288E-2</v>
      </c>
      <c r="D26" s="1176">
        <v>6.4243575784232509E-2</v>
      </c>
      <c r="E26" s="1176">
        <v>6.5658181595341134E-2</v>
      </c>
      <c r="F26" s="1004" t="str">
        <f>+CONCATENATE(ROUND(((ROUND(E26,4)-ROUND(D26,4))/1%*100),0)," pbs")</f>
        <v>15 pbs</v>
      </c>
      <c r="G26" s="1005" t="str">
        <f>+CONCATENATE(ROUND(((ROUND(E26,4)-ROUND(C26,4))/1%*100),0)," pbs")</f>
        <v>14 pbs</v>
      </c>
      <c r="H26" s="1176">
        <v>6.3110158173690742E-2</v>
      </c>
      <c r="I26" s="1176">
        <v>6.3267807054968761E-2</v>
      </c>
      <c r="J26" s="1324" t="str">
        <f>+CONCATENATE(ROUND(((ROUND(I26,4)-ROUND(H26,4))/1%*100),0)," pbs")</f>
        <v>2 pbs</v>
      </c>
    </row>
    <row r="27" spans="2:10" s="341" customFormat="1">
      <c r="B27" s="1608" t="s">
        <v>76</v>
      </c>
      <c r="C27" s="1175">
        <v>4.9304687105620179E-2</v>
      </c>
      <c r="D27" s="1176">
        <v>5.4401786172589235E-2</v>
      </c>
      <c r="E27" s="1176">
        <v>5.5320315930248685E-2</v>
      </c>
      <c r="F27" s="1004" t="str">
        <f t="shared" ref="F27:F28" si="0">+CONCATENATE(ROUND(((ROUND(E27,4)-ROUND(D27,4))/1%*100),0)," pbs")</f>
        <v>9 pbs</v>
      </c>
      <c r="G27" s="1005" t="str">
        <f t="shared" ref="G27:G28" si="1">+CONCATENATE(ROUND(((ROUND(E27,4)-ROUND(C27,4))/1%*100),0)," pbs")</f>
        <v>60 pbs</v>
      </c>
      <c r="H27" s="1176">
        <v>4.6978153674489292E-2</v>
      </c>
      <c r="I27" s="1176">
        <v>5.3406309546744447E-2</v>
      </c>
      <c r="J27" s="1324" t="str">
        <f>+CONCATENATE(ROUND(((ROUND(I27,4)-ROUND(H27,4))/1%*100),0)," pbs")</f>
        <v>64 pbs</v>
      </c>
    </row>
    <row r="28" spans="2:10" s="341" customFormat="1">
      <c r="B28" s="1608" t="s">
        <v>768</v>
      </c>
      <c r="C28" s="1175">
        <v>2.6756289462401682E-2</v>
      </c>
      <c r="D28" s="1176">
        <v>2.443728790019014E-2</v>
      </c>
      <c r="E28" s="1176">
        <v>2.4303598355312168E-2</v>
      </c>
      <c r="F28" s="1004" t="str">
        <f t="shared" si="0"/>
        <v>-1 pbs</v>
      </c>
      <c r="G28" s="1005" t="str">
        <f t="shared" si="1"/>
        <v>-25 pbs</v>
      </c>
      <c r="H28" s="1176">
        <v>2.8327482709239279E-2</v>
      </c>
      <c r="I28" s="1176">
        <v>2.3962833883991699E-2</v>
      </c>
      <c r="J28" s="1324" t="str">
        <f>+CONCATENATE(ROUND(((ROUND(I28,4)-ROUND(H28,4))/1%*100),0)," pbs")</f>
        <v>-43 pbs</v>
      </c>
    </row>
    <row r="29" spans="2:10" s="341" customFormat="1">
      <c r="B29" s="1608" t="s">
        <v>77</v>
      </c>
      <c r="C29" s="799">
        <v>0.18504824120738794</v>
      </c>
      <c r="D29" s="805">
        <v>0.20733515468901603</v>
      </c>
      <c r="E29" s="805">
        <v>0.19585096281919026</v>
      </c>
      <c r="F29" s="1004" t="str">
        <f>+CONCATENATE(ROUND(((ROUND(E29,5)-ROUND(D29,5))/1%*100),0)," pbs")</f>
        <v>-115 pbs</v>
      </c>
      <c r="G29" s="1005" t="str">
        <f>+CONCATENATE(ROUND(((ROUND(E29,5)-ROUND(C29,5))/1%*100),0)," pbs")</f>
        <v>108 pbs</v>
      </c>
      <c r="H29" s="805">
        <v>0.17695666662798495</v>
      </c>
      <c r="I29" s="805">
        <v>0.20076515675548051</v>
      </c>
      <c r="J29" s="1324" t="str">
        <f>+CONCATENATE(ROUND(((ROUND(I29,4)-ROUND(H29,4))/1%*100),0)," pbs")</f>
        <v>238 pbs</v>
      </c>
    </row>
    <row r="30" spans="2:10" s="341" customFormat="1" ht="15" thickBot="1">
      <c r="B30" s="1615" t="s">
        <v>78</v>
      </c>
      <c r="C30" s="799">
        <v>2.4487031085802004E-2</v>
      </c>
      <c r="D30" s="805">
        <v>2.8977335699451681E-2</v>
      </c>
      <c r="E30" s="805">
        <v>2.758423599199927E-2</v>
      </c>
      <c r="F30" s="1004" t="str">
        <f>+CONCATENATE(ROUND(((ROUND(E30,4)-ROUND(D30,4))/1%*100),0)," pbs")</f>
        <v>-14 pbs</v>
      </c>
      <c r="G30" s="1005" t="str">
        <f>+CONCATENATE(ROUND(((ROUND(E30,4)-ROUND(C30,4))/1%*100),0)," pbs")</f>
        <v>31 pbs</v>
      </c>
      <c r="H30" s="805">
        <v>2.3875241899144469E-2</v>
      </c>
      <c r="I30" s="805">
        <v>2.7837185143630722E-2</v>
      </c>
      <c r="J30" s="1344" t="str">
        <f>+CONCATENATE(ROUND(((ROUND(I30,4)-ROUND(H30,4))/1%*100),0)," pbs")</f>
        <v>39 pbs</v>
      </c>
    </row>
    <row r="31" spans="2:10" s="343" customFormat="1">
      <c r="B31" s="1616" t="s">
        <v>79</v>
      </c>
      <c r="C31" s="1006"/>
      <c r="D31" s="1007"/>
      <c r="E31" s="1007"/>
      <c r="F31" s="1008"/>
      <c r="G31" s="1009"/>
      <c r="H31" s="1007"/>
      <c r="I31" s="1007"/>
      <c r="J31" s="1324"/>
    </row>
    <row r="32" spans="2:10" s="341" customFormat="1">
      <c r="B32" s="1608" t="s">
        <v>769</v>
      </c>
      <c r="C32" s="799">
        <v>4.2269708618194367E-2</v>
      </c>
      <c r="D32" s="805">
        <v>3.5784202744374091E-2</v>
      </c>
      <c r="E32" s="805">
        <v>3.4219176994646314E-2</v>
      </c>
      <c r="F32" s="1004" t="str">
        <f>+CONCATENATE(ROUND(((ROUND(E32,4)-ROUND(D32,4))/1%*100),0)," pbs")</f>
        <v>-16 pbs</v>
      </c>
      <c r="G32" s="1005" t="str">
        <f>+CONCATENATE(ROUND(((ROUND(E32,4)-ROUND(C32,4))/1%*100),0)," pbs")</f>
        <v>-81 pbs</v>
      </c>
      <c r="H32" s="805">
        <v>4.2269708618194367E-2</v>
      </c>
      <c r="I32" s="805">
        <v>3.4219176994646314E-2</v>
      </c>
      <c r="J32" s="1324" t="str">
        <f t="shared" ref="J32:J37" si="2">+CONCATENATE(ROUND(((ROUND(I32,4)-ROUND(H32,4))/1%*100),0)," pbs")</f>
        <v>-81 pbs</v>
      </c>
    </row>
    <row r="33" spans="2:11" s="341" customFormat="1">
      <c r="B33" s="1608" t="s">
        <v>80</v>
      </c>
      <c r="C33" s="1010">
        <v>3.4000000000000002E-2</v>
      </c>
      <c r="D33" s="1478">
        <v>0.03</v>
      </c>
      <c r="E33" s="1478">
        <v>2.9000000000000001E-2</v>
      </c>
      <c r="F33" s="1376" t="str">
        <f t="shared" ref="F33:F37" si="3">+CONCATENATE(ROUND(((ROUND(E33,4)-ROUND(D33,4))/1%*100),0)," pbs")</f>
        <v>-10 pbs</v>
      </c>
      <c r="G33" s="1377" t="str">
        <f t="shared" ref="G33:G37" si="4">+CONCATENATE(ROUND(((ROUND(E33,4)-ROUND(C33,4))/1%*100),0)," pbs")</f>
        <v>-50 pbs</v>
      </c>
      <c r="H33" s="1478">
        <v>3.4000000000000002E-2</v>
      </c>
      <c r="I33" s="1478">
        <v>2.9000000000000001E-2</v>
      </c>
      <c r="J33" s="1479" t="str">
        <f t="shared" si="2"/>
        <v>-50 pbs</v>
      </c>
      <c r="K33" s="342"/>
    </row>
    <row r="34" spans="2:11" s="341" customFormat="1">
      <c r="B34" s="1608" t="s">
        <v>770</v>
      </c>
      <c r="C34" s="1010">
        <v>5.8639449021046224E-2</v>
      </c>
      <c r="D34" s="1478">
        <v>4.9601467709257031E-2</v>
      </c>
      <c r="E34" s="1478">
        <v>4.814947475705629E-2</v>
      </c>
      <c r="F34" s="1376" t="str">
        <f t="shared" si="3"/>
        <v>-15 pbs</v>
      </c>
      <c r="G34" s="1377" t="str">
        <f t="shared" si="4"/>
        <v>-105 pbs</v>
      </c>
      <c r="H34" s="1478">
        <v>5.8639449021046224E-2</v>
      </c>
      <c r="I34" s="1478">
        <v>4.814947475705629E-2</v>
      </c>
      <c r="J34" s="1479" t="str">
        <f t="shared" si="2"/>
        <v>-105 pbs</v>
      </c>
      <c r="K34" s="342"/>
    </row>
    <row r="35" spans="2:11" s="341" customFormat="1">
      <c r="B35" s="1608" t="s">
        <v>771</v>
      </c>
      <c r="C35" s="1010">
        <v>2.3987151132939484E-2</v>
      </c>
      <c r="D35" s="1478">
        <v>1.630739452429425E-2</v>
      </c>
      <c r="E35" s="1478">
        <v>1.6881707173760949E-2</v>
      </c>
      <c r="F35" s="1376" t="str">
        <f>+CONCATENATE(ROUND(((ROUND(E35,4)-ROUND(D35,4))/1%*100),0)," pbs")</f>
        <v>6 pbs</v>
      </c>
      <c r="G35" s="1377" t="str">
        <f t="shared" si="4"/>
        <v>-71 pbs</v>
      </c>
      <c r="H35" s="1478">
        <v>2.574579128707891E-2</v>
      </c>
      <c r="I35" s="1478">
        <v>1.6156637951780933E-2</v>
      </c>
      <c r="J35" s="1479" t="str">
        <f t="shared" si="2"/>
        <v>-95 pbs</v>
      </c>
      <c r="K35" s="342"/>
    </row>
    <row r="36" spans="2:11" s="341" customFormat="1">
      <c r="B36" s="1608" t="s">
        <v>81</v>
      </c>
      <c r="C36" s="1010">
        <v>1.3689937227249505</v>
      </c>
      <c r="D36" s="1478">
        <v>1.5182936403148797</v>
      </c>
      <c r="E36" s="1478">
        <v>1.5492773206080872</v>
      </c>
      <c r="F36" s="1376" t="str">
        <f t="shared" si="3"/>
        <v>310 pbs</v>
      </c>
      <c r="G36" s="1377" t="str">
        <f t="shared" si="4"/>
        <v>1803 pbs</v>
      </c>
      <c r="H36" s="1478">
        <v>1.3689937227249505</v>
      </c>
      <c r="I36" s="1478">
        <v>1.5492773206080872</v>
      </c>
      <c r="J36" s="1479" t="str">
        <f t="shared" si="2"/>
        <v>1803 pbs</v>
      </c>
      <c r="K36" s="342"/>
    </row>
    <row r="37" spans="2:11" s="341" customFormat="1" ht="15" thickBot="1">
      <c r="B37" s="1617" t="s">
        <v>82</v>
      </c>
      <c r="C37" s="1010">
        <v>0.98682656003387492</v>
      </c>
      <c r="D37" s="1478">
        <v>1.0953491894430729</v>
      </c>
      <c r="E37" s="1478">
        <v>1.1010503253705839</v>
      </c>
      <c r="F37" s="1376" t="str">
        <f t="shared" si="3"/>
        <v>58 pbs</v>
      </c>
      <c r="G37" s="1377" t="str">
        <f t="shared" si="4"/>
        <v>1143 pbs</v>
      </c>
      <c r="H37" s="1478">
        <v>0.98682656003387492</v>
      </c>
      <c r="I37" s="1478">
        <v>1.1010503253705839</v>
      </c>
      <c r="J37" s="1479" t="str">
        <f t="shared" si="2"/>
        <v>1143 pbs</v>
      </c>
      <c r="K37" s="342"/>
    </row>
    <row r="38" spans="2:11" s="341" customFormat="1">
      <c r="B38" s="1618" t="s">
        <v>83</v>
      </c>
      <c r="C38" s="1480"/>
      <c r="D38" s="1481"/>
      <c r="E38" s="1481"/>
      <c r="F38" s="1378"/>
      <c r="G38" s="1379"/>
      <c r="H38" s="1481"/>
      <c r="I38" s="1481"/>
      <c r="J38" s="1482"/>
      <c r="K38" s="342"/>
    </row>
    <row r="39" spans="2:11" s="341" customFormat="1">
      <c r="B39" s="1619" t="s">
        <v>772</v>
      </c>
      <c r="C39" s="1413">
        <v>5211162</v>
      </c>
      <c r="D39" s="1483">
        <v>5529301</v>
      </c>
      <c r="E39" s="1415">
        <v>5670690</v>
      </c>
      <c r="F39" s="1484">
        <v>2.5570863297187114E-2</v>
      </c>
      <c r="G39" s="1485">
        <v>8.8181484283159875E-2</v>
      </c>
      <c r="H39" s="1413">
        <v>15288024</v>
      </c>
      <c r="I39" s="1415">
        <v>16540190</v>
      </c>
      <c r="J39" s="1486">
        <v>8.1905025790121738E-2</v>
      </c>
      <c r="K39" s="342"/>
    </row>
    <row r="40" spans="2:11" s="341" customFormat="1">
      <c r="B40" s="1619" t="s">
        <v>773</v>
      </c>
      <c r="C40" s="1413">
        <v>2313324</v>
      </c>
      <c r="D40" s="1483">
        <v>2483493</v>
      </c>
      <c r="E40" s="1415">
        <v>2629461</v>
      </c>
      <c r="F40" s="1484">
        <v>5.8775281428214213E-2</v>
      </c>
      <c r="G40" s="1485">
        <v>0.13665919689589526</v>
      </c>
      <c r="H40" s="1413">
        <v>6696919</v>
      </c>
      <c r="I40" s="1415">
        <v>7555043</v>
      </c>
      <c r="J40" s="1486">
        <v>0.12813713291141793</v>
      </c>
      <c r="K40" s="342"/>
    </row>
    <row r="41" spans="2:11" s="343" customFormat="1">
      <c r="B41" s="1619" t="s">
        <v>774</v>
      </c>
      <c r="C41" s="1010">
        <v>0.44391711483926233</v>
      </c>
      <c r="D41" s="1478">
        <v>0.44915134842541582</v>
      </c>
      <c r="E41" s="1478">
        <v>0.46369330716367851</v>
      </c>
      <c r="F41" s="1376" t="str">
        <f>+CONCATENATE(ROUND(((ROUND(E41,4)-ROUND(D41,4))/1%*100),0)," pbs")</f>
        <v>145 pbs</v>
      </c>
      <c r="G41" s="1377" t="str">
        <f>+CONCATENATE(ROUND(((ROUND(E41,4)-ROUND(C41,4))/1%*100),0)," pbs")</f>
        <v>198 pbs</v>
      </c>
      <c r="H41" s="1010">
        <v>0.43805000567764679</v>
      </c>
      <c r="I41" s="1478">
        <v>0.45676881583585194</v>
      </c>
      <c r="J41" s="1479" t="str">
        <f>+CONCATENATE(ROUND(((ROUND(I41,4)-ROUND(H41,4))/1%*100),0)," pbs")</f>
        <v>187 pbs</v>
      </c>
      <c r="K41" s="1487"/>
    </row>
    <row r="42" spans="2:11" s="341" customFormat="1" ht="15" thickBot="1">
      <c r="B42" s="1619" t="s">
        <v>84</v>
      </c>
      <c r="C42" s="1488">
        <v>3.71747491773999E-2</v>
      </c>
      <c r="D42" s="1489">
        <v>3.9497485129506807E-2</v>
      </c>
      <c r="E42" s="1489">
        <v>4.1717116085752896E-2</v>
      </c>
      <c r="F42" s="1376" t="str">
        <f>+CONCATENATE(ROUND(((ROUND(E42,4)-ROUND(D42,4))/1%*100),0)," pbs")</f>
        <v>22 pbs</v>
      </c>
      <c r="G42" s="1377" t="str">
        <f>+CONCATENATE(ROUND(((ROUND(E42,4)-ROUND(C42,4))/1%*100),0)," pbs")</f>
        <v>45 pbs</v>
      </c>
      <c r="H42" s="1489">
        <v>3.6550248609848825E-2</v>
      </c>
      <c r="I42" s="1489">
        <v>3.9396154357285107E-2</v>
      </c>
      <c r="J42" s="1479" t="str">
        <f>+CONCATENATE(ROUND(((ROUND(I42,4)-ROUND(H42,4))/1%*100),0)," pbs")</f>
        <v>28 pbs</v>
      </c>
      <c r="K42" s="342"/>
    </row>
    <row r="43" spans="2:11" s="341" customFormat="1">
      <c r="B43" s="1616" t="s">
        <v>85</v>
      </c>
      <c r="C43" s="1480"/>
      <c r="D43" s="1481"/>
      <c r="E43" s="1481"/>
      <c r="F43" s="1378"/>
      <c r="G43" s="1379"/>
      <c r="H43" s="1481"/>
      <c r="I43" s="1481"/>
      <c r="J43" s="1482"/>
      <c r="K43" s="342"/>
    </row>
    <row r="44" spans="2:11" s="343" customFormat="1">
      <c r="B44" s="1608" t="s">
        <v>775</v>
      </c>
      <c r="C44" s="1021">
        <v>0.18961627509276333</v>
      </c>
      <c r="D44" s="1022">
        <v>0.17334581242346941</v>
      </c>
      <c r="E44" s="1022">
        <v>0.1771535743917122</v>
      </c>
      <c r="F44" s="1376" t="str">
        <f>+CONCATENATE(ROUND(((ROUND(E44,4)-ROUND(D44,4))/1%*100),0)," pbs")</f>
        <v>39 pbs</v>
      </c>
      <c r="G44" s="1377" t="str">
        <f>+CONCATENATE(ROUND(((ROUND(E44,4)-ROUND(C44,4))/1%*100),0)," pbs")</f>
        <v>-124 pbs</v>
      </c>
      <c r="H44" s="1022">
        <v>0.18961627509276333</v>
      </c>
      <c r="I44" s="1022">
        <v>0.1771535743917122</v>
      </c>
      <c r="J44" s="1479" t="str">
        <f>+CONCATENATE(ROUND(((ROUND(I44,4)-ROUND(H44,4))/1%*100),0)," pbs")</f>
        <v>-124 pbs</v>
      </c>
      <c r="K44" s="1487"/>
    </row>
    <row r="45" spans="2:11" s="341" customFormat="1">
      <c r="B45" s="1608" t="s">
        <v>776</v>
      </c>
      <c r="C45" s="1021">
        <v>0.13246530589865876</v>
      </c>
      <c r="D45" s="1022">
        <v>0.12241740904243538</v>
      </c>
      <c r="E45" s="1022">
        <v>0.12821568505074304</v>
      </c>
      <c r="F45" s="1376" t="str">
        <f t="shared" ref="F45:F46" si="5">+CONCATENATE(ROUND(((ROUND(E45,4)-ROUND(D45,4))/1%*100),0)," pbs")</f>
        <v>58 pbs</v>
      </c>
      <c r="G45" s="1377" t="str">
        <f t="shared" ref="G45:G46" si="6">+CONCATENATE(ROUND(((ROUND(E45,4)-ROUND(C45,4))/1%*100),0)," pbs")</f>
        <v>-43 pbs</v>
      </c>
      <c r="H45" s="1022">
        <v>0.13246530589865876</v>
      </c>
      <c r="I45" s="1022">
        <v>0.12821568505074304</v>
      </c>
      <c r="J45" s="1479" t="str">
        <f>+CONCATENATE(ROUND(((ROUND(I45,4)-ROUND(H45,4))/1%*100),0)," pbs")</f>
        <v>-43 pbs</v>
      </c>
      <c r="K45" s="342"/>
    </row>
    <row r="46" spans="2:11" s="341" customFormat="1" ht="15" thickBot="1">
      <c r="B46" s="1617" t="s">
        <v>777</v>
      </c>
      <c r="C46" s="1021">
        <v>0.13424453750496068</v>
      </c>
      <c r="D46" s="1022">
        <v>0.12561341277619381</v>
      </c>
      <c r="E46" s="1022">
        <v>0.13172105872862566</v>
      </c>
      <c r="F46" s="1376" t="str">
        <f t="shared" si="5"/>
        <v>61 pbs</v>
      </c>
      <c r="G46" s="1377" t="str">
        <f t="shared" si="6"/>
        <v>-25 pbs</v>
      </c>
      <c r="H46" s="1022">
        <v>0.13424453750496068</v>
      </c>
      <c r="I46" s="1022">
        <v>0.13172105872862566</v>
      </c>
      <c r="J46" s="1479" t="str">
        <f>+CONCATENATE(ROUND(((ROUND(I46,4)-ROUND(H46,4))/1%*100),0)," pbs")</f>
        <v>-25 pbs</v>
      </c>
      <c r="K46" s="342"/>
    </row>
    <row r="47" spans="2:11" s="341" customFormat="1">
      <c r="B47" s="1620" t="s">
        <v>86</v>
      </c>
      <c r="C47" s="1490"/>
      <c r="D47" s="1491"/>
      <c r="E47" s="1491"/>
      <c r="F47" s="1378"/>
      <c r="G47" s="1379"/>
      <c r="H47" s="1491"/>
      <c r="I47" s="1491"/>
      <c r="J47" s="1482"/>
      <c r="K47" s="342"/>
    </row>
    <row r="48" spans="2:11" s="341" customFormat="1">
      <c r="B48" s="1608" t="s">
        <v>775</v>
      </c>
      <c r="C48" s="1021">
        <v>0.20221598483663208</v>
      </c>
      <c r="D48" s="1022">
        <v>0.19607709819166708</v>
      </c>
      <c r="E48" s="1022">
        <v>0.2112871751486714</v>
      </c>
      <c r="F48" s="1376" t="str">
        <f>+CONCATENATE(ROUND(((ROUND(E48,4)-ROUND(D48,4))/1%*100),0)," pbs")</f>
        <v>152 pbs</v>
      </c>
      <c r="G48" s="1377" t="str">
        <f>+CONCATENATE(ROUND(((ROUND(E48,4)-ROUND(C48,4))/1%*100),0)," pbs")</f>
        <v>91 pbs</v>
      </c>
      <c r="H48" s="1022">
        <v>0.20221598483663208</v>
      </c>
      <c r="I48" s="1022">
        <v>0.2112871751486714</v>
      </c>
      <c r="J48" s="1479" t="str">
        <f>+CONCATENATE(ROUND(((ROUND(I48,4)-ROUND(H48,4))/1%*100),0)," pbs")</f>
        <v>91 pbs</v>
      </c>
      <c r="K48" s="342"/>
    </row>
    <row r="49" spans="2:11" s="341" customFormat="1">
      <c r="B49" s="1608" t="s">
        <v>778</v>
      </c>
      <c r="C49" s="1021">
        <v>0.17853043825587672</v>
      </c>
      <c r="D49" s="1022">
        <v>0.16478411689778877</v>
      </c>
      <c r="E49" s="1022">
        <v>0.17129155422536577</v>
      </c>
      <c r="F49" s="1376" t="str">
        <f t="shared" ref="F49:F50" si="7">+CONCATENATE(ROUND(((ROUND(E49,4)-ROUND(D49,4))/1%*100),0)," pbs")</f>
        <v>65 pbs</v>
      </c>
      <c r="G49" s="1377" t="str">
        <f t="shared" ref="G49:G50" si="8">+CONCATENATE(ROUND(((ROUND(E49,4)-ROUND(C49,4))/1%*100),0)," pbs")</f>
        <v>-72 pbs</v>
      </c>
      <c r="H49" s="1022">
        <v>0.17853043825587672</v>
      </c>
      <c r="I49" s="1022">
        <v>0.17129155422536577</v>
      </c>
      <c r="J49" s="1479" t="str">
        <f>+CONCATENATE(ROUND(((ROUND(I49,4)-ROUND(H49,4))/1%*100),0)," pbs")</f>
        <v>-72 pbs</v>
      </c>
      <c r="K49" s="342"/>
    </row>
    <row r="50" spans="2:11" s="341" customFormat="1" ht="15" thickBot="1">
      <c r="B50" s="1608" t="s">
        <v>777</v>
      </c>
      <c r="C50" s="1021">
        <v>0.18352384606107125</v>
      </c>
      <c r="D50" s="1022">
        <v>0.16727231122675595</v>
      </c>
      <c r="E50" s="1022">
        <v>0.1714394307534014</v>
      </c>
      <c r="F50" s="1376" t="str">
        <f t="shared" si="7"/>
        <v>41 pbs</v>
      </c>
      <c r="G50" s="1377" t="str">
        <f t="shared" si="8"/>
        <v>-121 pbs</v>
      </c>
      <c r="H50" s="1022">
        <v>0.18352384606107125</v>
      </c>
      <c r="I50" s="1022">
        <v>0.1714394307534014</v>
      </c>
      <c r="J50" s="1479" t="str">
        <f>+CONCATENATE(ROUND(((ROUND(I50,4)-ROUND(H50,4))/1%*100),0)," pbs")</f>
        <v>-121 pbs</v>
      </c>
      <c r="K50" s="342"/>
    </row>
    <row r="51" spans="2:11" s="341" customFormat="1" ht="15.5" thickBot="1">
      <c r="B51" s="1621" t="s">
        <v>783</v>
      </c>
      <c r="C51" s="1492">
        <v>46555</v>
      </c>
      <c r="D51" s="1493">
        <v>48241</v>
      </c>
      <c r="E51" s="1494">
        <v>48878</v>
      </c>
      <c r="F51" s="1495">
        <v>1.3204535561037289E-2</v>
      </c>
      <c r="G51" s="1496">
        <v>4.9897970142841697E-2</v>
      </c>
      <c r="H51" s="1492">
        <v>46555</v>
      </c>
      <c r="I51" s="1494">
        <v>48878</v>
      </c>
      <c r="J51" s="1497">
        <v>4.9897970142841697E-2</v>
      </c>
      <c r="K51" s="342"/>
    </row>
    <row r="52" spans="2:11" s="343" customFormat="1" ht="14.25" customHeight="1">
      <c r="B52" s="1622" t="s">
        <v>88</v>
      </c>
      <c r="C52" s="1498"/>
      <c r="D52" s="1499"/>
      <c r="E52" s="1500"/>
      <c r="F52" s="1501"/>
      <c r="G52" s="627"/>
      <c r="H52" s="1498"/>
      <c r="I52" s="1500"/>
      <c r="J52" s="1502"/>
      <c r="K52" s="1487"/>
    </row>
    <row r="53" spans="2:11" s="343" customFormat="1">
      <c r="B53" s="1615" t="s">
        <v>89</v>
      </c>
      <c r="C53" s="284">
        <v>94382</v>
      </c>
      <c r="D53" s="288">
        <v>94382</v>
      </c>
      <c r="E53" s="794">
        <v>94382</v>
      </c>
      <c r="F53" s="990">
        <v>0</v>
      </c>
      <c r="G53" s="991">
        <v>0</v>
      </c>
      <c r="H53" s="288">
        <v>94382</v>
      </c>
      <c r="I53" s="794">
        <v>94382</v>
      </c>
      <c r="J53" s="1210">
        <v>0</v>
      </c>
    </row>
    <row r="54" spans="2:11" s="341" customFormat="1" ht="15">
      <c r="B54" s="1615" t="s">
        <v>779</v>
      </c>
      <c r="C54" s="284">
        <v>14949</v>
      </c>
      <c r="D54" s="288">
        <v>15016</v>
      </c>
      <c r="E54" s="794">
        <v>15016</v>
      </c>
      <c r="F54" s="990">
        <v>0</v>
      </c>
      <c r="G54" s="991">
        <v>4.4819051441567998E-3</v>
      </c>
      <c r="H54" s="284">
        <v>14949</v>
      </c>
      <c r="I54" s="794">
        <v>15016</v>
      </c>
      <c r="J54" s="1210">
        <v>4.4819051441567998E-3</v>
      </c>
    </row>
    <row r="55" spans="2:11" s="341" customFormat="1" ht="15" thickBot="1">
      <c r="B55" s="1617" t="s">
        <v>90</v>
      </c>
      <c r="C55" s="701">
        <v>79433</v>
      </c>
      <c r="D55" s="797">
        <v>79366</v>
      </c>
      <c r="E55" s="798">
        <v>79366</v>
      </c>
      <c r="F55" s="994">
        <v>0</v>
      </c>
      <c r="G55" s="995">
        <v>-8.4347815139803359E-4</v>
      </c>
      <c r="H55" s="701">
        <v>79433</v>
      </c>
      <c r="I55" s="798">
        <v>79366</v>
      </c>
      <c r="J55" s="1325">
        <v>-8.4347815139803359E-4</v>
      </c>
    </row>
    <row r="56" spans="2:11" s="341" customFormat="1">
      <c r="B56" s="43"/>
      <c r="C56" s="102"/>
      <c r="D56" s="102"/>
      <c r="E56" s="102"/>
      <c r="F56" s="102"/>
      <c r="G56" s="102"/>
      <c r="H56" s="102"/>
      <c r="I56" s="102"/>
      <c r="J56" s="102"/>
    </row>
    <row r="57" spans="2:11" s="341" customFormat="1">
      <c r="B57" s="2119" t="s">
        <v>91</v>
      </c>
      <c r="C57" s="2119"/>
      <c r="D57" s="2119"/>
      <c r="E57" s="2119"/>
      <c r="F57" s="2119"/>
      <c r="G57" s="2119"/>
    </row>
    <row r="58" spans="2:11">
      <c r="B58" s="2119" t="s">
        <v>92</v>
      </c>
      <c r="C58" s="2119"/>
      <c r="D58" s="2119"/>
      <c r="E58" s="2119"/>
      <c r="F58" s="2119"/>
      <c r="G58" s="2119"/>
    </row>
    <row r="59" spans="2:11">
      <c r="B59" s="2119" t="s">
        <v>93</v>
      </c>
      <c r="C59" s="2119"/>
      <c r="D59" s="2119"/>
      <c r="E59" s="2119"/>
      <c r="F59" s="2119"/>
      <c r="G59" s="2119"/>
    </row>
    <row r="60" spans="2:11">
      <c r="B60" s="2119" t="s">
        <v>94</v>
      </c>
      <c r="C60" s="2119"/>
      <c r="D60" s="2119"/>
      <c r="E60" s="2119"/>
      <c r="F60" s="2119"/>
      <c r="G60" s="2119"/>
    </row>
    <row r="61" spans="2:11">
      <c r="B61" s="2119" t="s">
        <v>95</v>
      </c>
      <c r="C61" s="2119"/>
      <c r="D61" s="2119"/>
      <c r="E61" s="2119"/>
      <c r="F61" s="2119"/>
      <c r="G61" s="2119"/>
    </row>
    <row r="62" spans="2:11" ht="29.5" customHeight="1">
      <c r="B62" s="2119" t="s">
        <v>687</v>
      </c>
      <c r="C62" s="2119"/>
      <c r="D62" s="2119"/>
      <c r="E62" s="2119"/>
      <c r="F62" s="2119"/>
      <c r="G62" s="2119"/>
    </row>
    <row r="63" spans="2:11">
      <c r="B63" s="2119" t="s">
        <v>96</v>
      </c>
      <c r="C63" s="2119"/>
      <c r="D63" s="2119"/>
      <c r="E63" s="2119"/>
      <c r="F63" s="2119"/>
      <c r="G63" s="2119"/>
    </row>
    <row r="64" spans="2:11">
      <c r="B64" s="2119" t="s">
        <v>97</v>
      </c>
      <c r="C64" s="2119"/>
      <c r="D64" s="2119"/>
      <c r="E64" s="2119"/>
      <c r="F64" s="2119"/>
      <c r="G64" s="2119"/>
    </row>
    <row r="65" spans="2:7">
      <c r="B65" s="2119" t="s">
        <v>98</v>
      </c>
      <c r="C65" s="2119"/>
      <c r="D65" s="2119"/>
      <c r="E65" s="2119"/>
      <c r="F65" s="2119"/>
      <c r="G65" s="2119"/>
    </row>
    <row r="66" spans="2:7" ht="39.65" customHeight="1">
      <c r="B66" s="2119" t="s">
        <v>99</v>
      </c>
      <c r="C66" s="2121"/>
      <c r="D66" s="2121"/>
      <c r="E66" s="2121"/>
      <c r="F66" s="2121"/>
      <c r="G66" s="2121"/>
    </row>
    <row r="67" spans="2:7" ht="22.5" customHeight="1">
      <c r="B67" s="2119" t="s">
        <v>100</v>
      </c>
      <c r="C67" s="2119"/>
      <c r="D67" s="2119"/>
      <c r="E67" s="2119"/>
      <c r="F67" s="2119"/>
      <c r="G67" s="2119"/>
    </row>
    <row r="68" spans="2:7">
      <c r="B68" s="2119" t="s">
        <v>101</v>
      </c>
      <c r="C68" s="2119"/>
      <c r="D68" s="2119"/>
      <c r="E68" s="2119"/>
      <c r="F68" s="2119"/>
      <c r="G68" s="2119"/>
    </row>
    <row r="69" spans="2:7">
      <c r="B69" s="2119" t="s">
        <v>102</v>
      </c>
      <c r="C69" s="2119"/>
      <c r="D69" s="2119"/>
      <c r="E69" s="2119"/>
      <c r="F69" s="2119"/>
      <c r="G69" s="2119"/>
    </row>
    <row r="70" spans="2:7">
      <c r="B70" s="2119" t="s">
        <v>723</v>
      </c>
      <c r="C70" s="2119"/>
      <c r="D70" s="2119"/>
      <c r="E70" s="2119"/>
      <c r="F70" s="2119"/>
      <c r="G70" s="2119"/>
    </row>
    <row r="71" spans="2:7">
      <c r="B71" s="2122"/>
      <c r="C71" s="2123"/>
      <c r="D71" s="2123"/>
      <c r="E71" s="2123"/>
      <c r="F71" s="2123"/>
      <c r="G71" s="2123"/>
    </row>
    <row r="72" spans="2:7">
      <c r="B72" s="2120"/>
      <c r="C72" s="2120"/>
      <c r="D72" s="2120"/>
      <c r="E72" s="2120"/>
      <c r="F72" s="2120"/>
      <c r="G72" s="2120"/>
    </row>
    <row r="73" spans="2:7">
      <c r="B73" s="2120"/>
      <c r="C73" s="2120"/>
      <c r="D73" s="2120"/>
      <c r="E73" s="2120"/>
      <c r="F73" s="2120"/>
      <c r="G73" s="2120"/>
    </row>
    <row r="74" spans="2:7">
      <c r="B74" s="34"/>
      <c r="C74" s="37"/>
      <c r="D74" s="37"/>
      <c r="E74" s="37"/>
      <c r="F74" s="37"/>
      <c r="G74" s="37"/>
    </row>
  </sheetData>
  <mergeCells count="20">
    <mergeCell ref="B68:G68"/>
    <mergeCell ref="B69:G69"/>
    <mergeCell ref="C5:E5"/>
    <mergeCell ref="F5:G5"/>
    <mergeCell ref="H5:I5"/>
    <mergeCell ref="B57:G57"/>
    <mergeCell ref="B73:G73"/>
    <mergeCell ref="B72:G72"/>
    <mergeCell ref="B58:G58"/>
    <mergeCell ref="B59:G59"/>
    <mergeCell ref="B60:G60"/>
    <mergeCell ref="B61:G61"/>
    <mergeCell ref="B62:G62"/>
    <mergeCell ref="B63:G63"/>
    <mergeCell ref="B64:G64"/>
    <mergeCell ref="B65:G65"/>
    <mergeCell ref="B66:G66"/>
    <mergeCell ref="B67:G67"/>
    <mergeCell ref="B71:G71"/>
    <mergeCell ref="B70:G70"/>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ignoredErrors>
    <ignoredError sqref="F29:G29"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A1:K42"/>
  <sheetViews>
    <sheetView showGridLines="0" topLeftCell="B1" zoomScale="102" zoomScaleNormal="102" workbookViewId="0">
      <selection activeCell="B26" sqref="B26:E26"/>
    </sheetView>
  </sheetViews>
  <sheetFormatPr baseColWidth="10" defaultColWidth="11.453125" defaultRowHeight="14.5"/>
  <cols>
    <col min="2" max="2" width="44.36328125" customWidth="1"/>
    <col min="3" max="5" width="11.453125" bestFit="1" customWidth="1"/>
    <col min="7" max="7" width="8.453125" bestFit="1" customWidth="1"/>
    <col min="8" max="8" width="17" bestFit="1" customWidth="1"/>
    <col min="9" max="9" width="16.54296875" bestFit="1" customWidth="1"/>
    <col min="10" max="10" width="14.54296875" customWidth="1"/>
    <col min="13" max="13" width="17.36328125" bestFit="1" customWidth="1"/>
  </cols>
  <sheetData>
    <row r="1" spans="2:11">
      <c r="B1" s="1345" t="s">
        <v>39</v>
      </c>
    </row>
    <row r="4" spans="2:11" ht="15" thickBot="1">
      <c r="B4" s="46"/>
      <c r="C4" s="46"/>
      <c r="D4" s="46"/>
      <c r="E4" s="46"/>
      <c r="F4" s="46"/>
      <c r="G4" s="46"/>
      <c r="H4" s="46"/>
      <c r="I4" s="46"/>
      <c r="J4" s="46"/>
      <c r="K4" s="46"/>
    </row>
    <row r="5" spans="2:11">
      <c r="B5" s="597" t="s">
        <v>103</v>
      </c>
      <c r="C5" s="2109" t="s">
        <v>43</v>
      </c>
      <c r="D5" s="2110"/>
      <c r="E5" s="2111"/>
      <c r="F5" s="2109" t="s">
        <v>44</v>
      </c>
      <c r="G5" s="2111"/>
      <c r="H5" s="2109" t="s">
        <v>62</v>
      </c>
      <c r="I5" s="2111"/>
      <c r="J5" s="1514" t="s">
        <v>44</v>
      </c>
      <c r="K5" s="46"/>
    </row>
    <row r="6" spans="2:11" ht="15" thickBot="1">
      <c r="B6" s="116" t="s">
        <v>143</v>
      </c>
      <c r="C6" s="1002" t="s">
        <v>821</v>
      </c>
      <c r="D6" s="1081" t="s">
        <v>726</v>
      </c>
      <c r="E6" s="1082" t="s">
        <v>822</v>
      </c>
      <c r="F6" s="345" t="s">
        <v>46</v>
      </c>
      <c r="G6" s="598" t="s">
        <v>47</v>
      </c>
      <c r="H6" s="599" t="s">
        <v>819</v>
      </c>
      <c r="I6" s="600" t="s">
        <v>820</v>
      </c>
      <c r="J6" s="601" t="str">
        <f>+CONCATENATE(I6," / ",H6)</f>
        <v>Set 25 / Set 24</v>
      </c>
      <c r="K6" s="46"/>
    </row>
    <row r="7" spans="2:11">
      <c r="B7" s="602" t="s">
        <v>104</v>
      </c>
      <c r="C7" s="518"/>
      <c r="D7" s="519"/>
      <c r="E7" s="520"/>
      <c r="F7" s="603"/>
      <c r="G7" s="604"/>
      <c r="H7" s="519"/>
      <c r="I7" s="520"/>
      <c r="J7" s="562"/>
      <c r="K7" s="46"/>
    </row>
    <row r="8" spans="2:11">
      <c r="B8" s="425" t="s">
        <v>105</v>
      </c>
      <c r="C8" s="1346">
        <v>1310903.4299244001</v>
      </c>
      <c r="D8" s="1347">
        <v>1614655.6996283999</v>
      </c>
      <c r="E8" s="1348">
        <v>1447672.0970088001</v>
      </c>
      <c r="F8" s="348">
        <v>-0.10341746705383059</v>
      </c>
      <c r="G8" s="337">
        <v>0.10433161128603313</v>
      </c>
      <c r="H8" s="1349">
        <v>3757961.3490276001</v>
      </c>
      <c r="I8" s="1350">
        <v>4516048.9405512</v>
      </c>
      <c r="J8" s="338">
        <v>0.20172841631800192</v>
      </c>
      <c r="K8" s="46"/>
    </row>
    <row r="9" spans="2:11">
      <c r="B9" s="425" t="s">
        <v>106</v>
      </c>
      <c r="C9" s="1346">
        <v>16615</v>
      </c>
      <c r="D9" s="1347">
        <v>14230</v>
      </c>
      <c r="E9" s="1348">
        <v>22660</v>
      </c>
      <c r="F9" s="348">
        <v>0.59241040056219263</v>
      </c>
      <c r="G9" s="337">
        <v>0.36382786638579595</v>
      </c>
      <c r="H9" s="1349">
        <v>70009</v>
      </c>
      <c r="I9" s="1350">
        <v>61117</v>
      </c>
      <c r="J9" s="338">
        <v>-0.12701224128326358</v>
      </c>
      <c r="K9" s="46"/>
    </row>
    <row r="10" spans="2:11" s="119" customFormat="1">
      <c r="B10" s="426" t="s">
        <v>107</v>
      </c>
      <c r="C10" s="1346"/>
      <c r="D10" s="1347"/>
      <c r="E10" s="1348"/>
      <c r="F10" s="348"/>
      <c r="G10" s="337"/>
      <c r="H10" s="1349"/>
      <c r="I10" s="1350"/>
      <c r="J10" s="339"/>
      <c r="K10" s="153"/>
    </row>
    <row r="11" spans="2:11" ht="15">
      <c r="B11" s="425" t="s">
        <v>108</v>
      </c>
      <c r="C11" s="1346">
        <v>62404.354470295497</v>
      </c>
      <c r="D11" s="1347">
        <v>100259.76507994584</v>
      </c>
      <c r="E11" s="1348">
        <v>119165.26276480587</v>
      </c>
      <c r="F11" s="348">
        <v>0.18856515043482336</v>
      </c>
      <c r="G11" s="337">
        <v>0.90956646817857223</v>
      </c>
      <c r="H11" s="1349">
        <v>187834.65161523712</v>
      </c>
      <c r="I11" s="1350">
        <v>311710.92320236762</v>
      </c>
      <c r="J11" s="338">
        <v>0.65949637365569913</v>
      </c>
      <c r="K11" s="46"/>
    </row>
    <row r="12" spans="2:11">
      <c r="B12" s="425" t="s">
        <v>109</v>
      </c>
      <c r="C12" s="1346">
        <v>3359</v>
      </c>
      <c r="D12" s="1347">
        <v>12249</v>
      </c>
      <c r="E12" s="1348">
        <v>14067</v>
      </c>
      <c r="F12" s="348">
        <v>0.14842027920646594</v>
      </c>
      <c r="G12" s="337">
        <v>3.1878535278356654</v>
      </c>
      <c r="H12" s="1349">
        <v>-20693</v>
      </c>
      <c r="I12" s="1350">
        <v>31187</v>
      </c>
      <c r="J12" s="338">
        <v>-2.5071280143043539</v>
      </c>
      <c r="K12" s="46"/>
    </row>
    <row r="13" spans="2:11" s="119" customFormat="1">
      <c r="B13" s="426" t="s">
        <v>110</v>
      </c>
      <c r="C13" s="1346"/>
      <c r="D13" s="1347"/>
      <c r="E13" s="1348"/>
      <c r="F13" s="348"/>
      <c r="G13" s="337"/>
      <c r="H13" s="1349"/>
      <c r="I13" s="1350"/>
      <c r="J13" s="339"/>
      <c r="K13" s="153"/>
    </row>
    <row r="14" spans="2:11" ht="15">
      <c r="B14" s="425" t="s">
        <v>111</v>
      </c>
      <c r="C14" s="1346">
        <v>187149</v>
      </c>
      <c r="D14" s="1347">
        <v>220239</v>
      </c>
      <c r="E14" s="1348">
        <v>229237</v>
      </c>
      <c r="F14" s="348">
        <v>4.0855615944496604E-2</v>
      </c>
      <c r="G14" s="337">
        <v>0.22489032802740064</v>
      </c>
      <c r="H14" s="1349">
        <v>593361</v>
      </c>
      <c r="I14" s="1350">
        <v>629311</v>
      </c>
      <c r="J14" s="338">
        <v>6.0587062513377185E-2</v>
      </c>
      <c r="K14" s="46"/>
    </row>
    <row r="15" spans="2:11">
      <c r="B15" s="425" t="s">
        <v>112</v>
      </c>
      <c r="C15" s="1346">
        <v>34687</v>
      </c>
      <c r="D15" s="1347">
        <v>41158</v>
      </c>
      <c r="E15" s="1348">
        <v>46589</v>
      </c>
      <c r="F15" s="348">
        <v>0.13195490548617528</v>
      </c>
      <c r="G15" s="337">
        <v>0.34312566667627642</v>
      </c>
      <c r="H15" s="1349">
        <v>108604</v>
      </c>
      <c r="I15" s="1350">
        <v>112219</v>
      </c>
      <c r="J15" s="338">
        <v>3.3286066811535488E-2</v>
      </c>
      <c r="K15" s="46"/>
    </row>
    <row r="16" spans="2:11">
      <c r="B16" s="426" t="s">
        <v>113</v>
      </c>
      <c r="C16" s="1346"/>
      <c r="D16" s="1347"/>
      <c r="E16" s="1348"/>
      <c r="F16" s="348"/>
      <c r="G16" s="337"/>
      <c r="H16" s="1349"/>
      <c r="I16" s="1350"/>
      <c r="J16" s="338"/>
      <c r="K16" s="46"/>
    </row>
    <row r="17" spans="1:11">
      <c r="B17" s="425" t="s">
        <v>114</v>
      </c>
      <c r="C17" s="1346">
        <v>22564</v>
      </c>
      <c r="D17" s="1347">
        <v>20995</v>
      </c>
      <c r="E17" s="1348">
        <v>31844</v>
      </c>
      <c r="F17" s="348">
        <v>0.51674208144796374</v>
      </c>
      <c r="G17" s="337">
        <v>0.41127459670271227</v>
      </c>
      <c r="H17" s="1349">
        <v>78606</v>
      </c>
      <c r="I17" s="1350">
        <v>85124</v>
      </c>
      <c r="J17" s="338">
        <v>8.2919878889652188E-2</v>
      </c>
      <c r="K17" s="46"/>
    </row>
    <row r="18" spans="1:11">
      <c r="B18" s="425" t="s">
        <v>115</v>
      </c>
      <c r="C18" s="1346">
        <v>29944</v>
      </c>
      <c r="D18" s="1347">
        <v>29544</v>
      </c>
      <c r="E18" s="1348">
        <v>29498</v>
      </c>
      <c r="F18" s="348">
        <v>-1.556999729217412E-3</v>
      </c>
      <c r="G18" s="337">
        <v>-1.4894469676729897E-2</v>
      </c>
      <c r="H18" s="1349">
        <v>87024</v>
      </c>
      <c r="I18" s="1350">
        <v>88800</v>
      </c>
      <c r="J18" s="338">
        <v>2.0408163265306121E-2</v>
      </c>
      <c r="K18" s="46"/>
    </row>
    <row r="19" spans="1:11" ht="15.5" thickBot="1">
      <c r="B19" s="426" t="s">
        <v>116</v>
      </c>
      <c r="C19" s="1346">
        <v>-143837.78439469554</v>
      </c>
      <c r="D19" s="1347">
        <v>-231315.46470834577</v>
      </c>
      <c r="E19" s="1348">
        <v>-202077.359773606</v>
      </c>
      <c r="F19" s="348">
        <v>-0.12639926591853534</v>
      </c>
      <c r="G19" s="337">
        <v>0.40489761173669903</v>
      </c>
      <c r="H19" s="1349">
        <v>-488166.00064283726</v>
      </c>
      <c r="I19" s="1350">
        <v>-497150.86375356757</v>
      </c>
      <c r="J19" s="338">
        <v>1.8405343876670369E-2</v>
      </c>
      <c r="K19" s="46"/>
    </row>
    <row r="20" spans="1:11" ht="15" thickBot="1">
      <c r="B20" s="427" t="s">
        <v>117</v>
      </c>
      <c r="C20" s="1351">
        <v>1523788</v>
      </c>
      <c r="D20" s="1352">
        <v>1822015</v>
      </c>
      <c r="E20" s="1353">
        <v>1738655</v>
      </c>
      <c r="F20" s="346">
        <v>-4.5751544306715353E-2</v>
      </c>
      <c r="G20" s="347">
        <v>0.1410084604945045</v>
      </c>
      <c r="H20" s="1354">
        <v>4374541</v>
      </c>
      <c r="I20" s="1355">
        <v>5338367</v>
      </c>
      <c r="J20" s="340">
        <v>0.22032620108029619</v>
      </c>
      <c r="K20" s="46"/>
    </row>
    <row r="21" spans="1:11" ht="15.5">
      <c r="B21" s="80"/>
      <c r="C21" s="80"/>
      <c r="D21" s="80"/>
      <c r="E21" s="80"/>
      <c r="F21" s="80"/>
      <c r="G21" s="80"/>
      <c r="H21" s="80"/>
      <c r="I21" s="80"/>
      <c r="J21" s="80"/>
    </row>
    <row r="22" spans="1:11" ht="13.25" customHeight="1">
      <c r="A22" s="1186"/>
      <c r="B22" s="1720" t="s">
        <v>118</v>
      </c>
      <c r="C22" s="1720"/>
      <c r="D22" s="1720"/>
      <c r="E22" s="1720"/>
      <c r="F22" s="1720"/>
      <c r="G22" s="1720"/>
      <c r="H22" s="1644"/>
      <c r="I22" s="80"/>
      <c r="J22" s="80"/>
    </row>
    <row r="23" spans="1:11" ht="11.4" customHeight="1">
      <c r="A23" s="1186"/>
      <c r="B23" s="1720" t="s">
        <v>119</v>
      </c>
      <c r="C23" s="1720"/>
      <c r="D23" s="1720"/>
      <c r="E23" s="1720"/>
      <c r="F23" s="1720"/>
      <c r="G23" s="1720"/>
      <c r="H23" s="1644"/>
      <c r="I23" s="80"/>
      <c r="J23" s="80"/>
    </row>
    <row r="24" spans="1:11" ht="15.5">
      <c r="A24" s="1186"/>
      <c r="B24" s="1720" t="s">
        <v>694</v>
      </c>
      <c r="C24" s="1720"/>
      <c r="D24" s="1720"/>
      <c r="E24" s="1720"/>
      <c r="F24" s="1720"/>
      <c r="G24" s="1720"/>
      <c r="H24" s="1644"/>
      <c r="I24" s="80"/>
      <c r="J24" s="80"/>
    </row>
    <row r="25" spans="1:11" ht="22.25" customHeight="1">
      <c r="A25" s="1186"/>
      <c r="B25" s="2125" t="s">
        <v>695</v>
      </c>
      <c r="C25" s="2125"/>
      <c r="D25" s="2125"/>
      <c r="E25" s="2125"/>
      <c r="F25" s="2125"/>
      <c r="G25" s="2125"/>
      <c r="H25" s="2125"/>
      <c r="I25" s="80"/>
      <c r="J25" s="80"/>
    </row>
    <row r="26" spans="1:11" ht="14.4" customHeight="1">
      <c r="A26" s="1186"/>
      <c r="B26" s="2124" t="s">
        <v>696</v>
      </c>
      <c r="C26" s="2124"/>
      <c r="D26" s="2124"/>
      <c r="E26" s="2124"/>
      <c r="F26" s="1721"/>
      <c r="G26" s="1721"/>
      <c r="H26" s="1644"/>
      <c r="I26" s="80"/>
      <c r="J26" s="80"/>
    </row>
    <row r="27" spans="1:11" ht="15.5">
      <c r="A27" s="1186"/>
      <c r="B27" s="1721"/>
      <c r="C27" s="1721"/>
      <c r="D27" s="1721"/>
      <c r="E27" s="1721"/>
      <c r="F27" s="1721"/>
      <c r="G27" s="1721"/>
      <c r="H27" s="1644"/>
      <c r="I27" s="80"/>
      <c r="J27" s="80"/>
    </row>
    <row r="28" spans="1:11" ht="15.5">
      <c r="A28" s="1186"/>
      <c r="B28" s="1186"/>
      <c r="C28" s="1186"/>
      <c r="D28" s="1186"/>
      <c r="E28" s="1186"/>
      <c r="F28" s="1186"/>
      <c r="G28" s="1186"/>
      <c r="H28" s="1186"/>
      <c r="I28" s="80"/>
      <c r="J28" s="80"/>
    </row>
    <row r="29" spans="1:11" ht="15.5">
      <c r="A29" s="1186"/>
      <c r="B29" s="1186"/>
      <c r="C29" s="1642"/>
      <c r="D29" s="1642"/>
      <c r="E29" s="1642"/>
      <c r="F29" s="1643"/>
      <c r="G29" s="1643"/>
      <c r="H29" s="1186"/>
      <c r="I29" s="80"/>
      <c r="J29" s="80"/>
    </row>
    <row r="30" spans="1:11">
      <c r="C30" s="1356"/>
      <c r="D30" s="1356"/>
      <c r="E30" s="1356"/>
      <c r="F30" s="1357"/>
      <c r="G30" s="1357"/>
    </row>
    <row r="31" spans="1:11" ht="15.75" customHeight="1">
      <c r="C31" s="1356"/>
      <c r="D31" s="1356"/>
      <c r="E31" s="1356"/>
      <c r="F31" s="1358"/>
      <c r="G31" s="1357"/>
    </row>
    <row r="32" spans="1:11">
      <c r="C32" s="1359"/>
      <c r="D32" s="1359"/>
      <c r="E32" s="1359"/>
      <c r="F32" s="1358"/>
      <c r="G32" s="1358"/>
    </row>
    <row r="33" spans="3:7">
      <c r="C33" s="1356"/>
      <c r="D33" s="1356"/>
      <c r="E33" s="1356"/>
      <c r="F33" s="1357"/>
      <c r="G33" s="1357"/>
    </row>
    <row r="34" spans="3:7">
      <c r="C34" s="1356"/>
      <c r="D34" s="1356"/>
      <c r="E34" s="1356"/>
      <c r="F34" s="1358"/>
      <c r="G34" s="1358"/>
    </row>
    <row r="35" spans="3:7">
      <c r="C35" s="1359"/>
      <c r="D35" s="1359"/>
      <c r="E35" s="1359"/>
      <c r="F35" s="1358"/>
      <c r="G35" s="1358"/>
    </row>
    <row r="36" spans="3:7">
      <c r="C36" s="1356"/>
      <c r="D36" s="1356"/>
      <c r="E36" s="1356"/>
      <c r="F36" s="1358"/>
      <c r="G36" s="1358"/>
    </row>
    <row r="37" spans="3:7">
      <c r="C37" s="1356"/>
      <c r="D37" s="1356"/>
      <c r="E37" s="1356"/>
      <c r="F37" s="1357"/>
      <c r="G37" s="1358"/>
    </row>
    <row r="38" spans="3:7">
      <c r="C38" s="1359"/>
      <c r="D38" s="1359"/>
      <c r="E38" s="1359"/>
      <c r="F38" s="1358"/>
      <c r="G38" s="1358"/>
    </row>
    <row r="39" spans="3:7">
      <c r="C39" s="1359"/>
      <c r="D39" s="1356"/>
      <c r="E39" s="1356"/>
      <c r="F39" s="1357"/>
      <c r="G39" s="1357"/>
    </row>
    <row r="40" spans="3:7">
      <c r="C40" s="1359"/>
      <c r="D40" s="1356"/>
      <c r="E40" s="1356"/>
      <c r="F40" s="1357"/>
      <c r="G40" s="1358"/>
    </row>
    <row r="41" spans="3:7">
      <c r="C41" s="1356"/>
      <c r="D41" s="1356"/>
      <c r="E41" s="1356"/>
      <c r="F41" s="1357"/>
      <c r="G41" s="1357"/>
    </row>
    <row r="42" spans="3:7">
      <c r="C42" s="1360"/>
      <c r="D42" s="1360"/>
      <c r="E42" s="1360"/>
      <c r="F42" s="1361"/>
      <c r="G42" s="1361"/>
    </row>
  </sheetData>
  <mergeCells count="5">
    <mergeCell ref="B26:E26"/>
    <mergeCell ref="B25:H25"/>
    <mergeCell ref="C5:E5"/>
    <mergeCell ref="F5:G5"/>
    <mergeCell ref="H5:I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J25"/>
  <sheetViews>
    <sheetView showGridLines="0" zoomScale="73" zoomScaleNormal="73" workbookViewId="0">
      <pane xSplit="2" topLeftCell="C1" activePane="topRight" state="frozen"/>
      <selection activeCell="I30" sqref="I30"/>
      <selection pane="topRight" activeCell="B22" sqref="B22:E25"/>
    </sheetView>
  </sheetViews>
  <sheetFormatPr baseColWidth="10" defaultColWidth="11.453125" defaultRowHeight="14.5"/>
  <cols>
    <col min="2" max="2" width="43.453125" bestFit="1" customWidth="1"/>
    <col min="5" max="6" width="11.453125" customWidth="1"/>
    <col min="7" max="7" width="12.453125" customWidth="1"/>
    <col min="10" max="10" width="14" bestFit="1" customWidth="1"/>
  </cols>
  <sheetData>
    <row r="1" spans="1:10">
      <c r="A1" s="109" t="s">
        <v>39</v>
      </c>
    </row>
    <row r="3" spans="1:10" ht="15" thickBot="1"/>
    <row r="4" spans="1:10">
      <c r="B4" s="2129" t="s">
        <v>35</v>
      </c>
      <c r="C4" s="2109" t="s">
        <v>43</v>
      </c>
      <c r="D4" s="2110"/>
      <c r="E4" s="2111"/>
      <c r="F4" s="2109" t="s">
        <v>44</v>
      </c>
      <c r="G4" s="2111"/>
      <c r="H4" s="2109" t="s">
        <v>732</v>
      </c>
      <c r="I4" s="2111"/>
      <c r="J4" s="1515" t="s">
        <v>44</v>
      </c>
    </row>
    <row r="5" spans="1:10" ht="15" thickBot="1">
      <c r="B5" s="2130"/>
      <c r="C5" s="1646" t="s">
        <v>821</v>
      </c>
      <c r="D5" s="1081" t="s">
        <v>726</v>
      </c>
      <c r="E5" s="1082" t="s">
        <v>822</v>
      </c>
      <c r="F5" s="1089" t="s">
        <v>46</v>
      </c>
      <c r="G5" s="598" t="s">
        <v>47</v>
      </c>
      <c r="H5" s="599" t="s">
        <v>733</v>
      </c>
      <c r="I5" s="600" t="s">
        <v>734</v>
      </c>
      <c r="J5" s="1339" t="str">
        <f>+CONCATENATE(I5," / ",H5)</f>
        <v>2025 / 2024</v>
      </c>
    </row>
    <row r="6" spans="1:10">
      <c r="B6" s="122" t="s">
        <v>104</v>
      </c>
      <c r="C6" s="1647"/>
      <c r="D6" s="1648"/>
      <c r="E6" s="1649"/>
      <c r="F6" s="1647"/>
      <c r="G6" s="1649"/>
      <c r="H6" s="1647"/>
      <c r="I6" s="1649"/>
      <c r="J6" s="1650"/>
    </row>
    <row r="7" spans="1:10">
      <c r="B7" s="123" t="s">
        <v>105</v>
      </c>
      <c r="C7" s="1484">
        <v>0.24548420027188922</v>
      </c>
      <c r="D7" s="1651">
        <v>0.30866174745548736</v>
      </c>
      <c r="E7" s="1485">
        <v>0.25557980142458558</v>
      </c>
      <c r="F7" s="1484" t="str">
        <f>+CONCATENATE(ROUND(((ROUND(E7,4)-ROUND(D7,4))/1%*100),0)," pbs")</f>
        <v>-531 pbs</v>
      </c>
      <c r="G7" s="1485" t="str">
        <f>+CONCATENATE(ROUND(((ROUND(E7,4)-ROUND(C7,4))/1%*100),0)," pbs")</f>
        <v>101 pbs</v>
      </c>
      <c r="H7" s="1484">
        <v>0.22900048793322494</v>
      </c>
      <c r="I7" s="1485">
        <v>0.25971026008030446</v>
      </c>
      <c r="J7" s="1486" t="str">
        <f>+CONCATENATE(ROUND(((ROUND(I7,4)-ROUND(H7,4))/1%*100),0)," pbs")</f>
        <v>307 pbs</v>
      </c>
    </row>
    <row r="8" spans="1:10">
      <c r="B8" s="123" t="s">
        <v>106</v>
      </c>
      <c r="C8" s="1484">
        <v>6.8108428289900463E-2</v>
      </c>
      <c r="D8" s="1651">
        <v>9.015401575002692E-2</v>
      </c>
      <c r="E8" s="1485">
        <v>0.14842567908350746</v>
      </c>
      <c r="F8" s="1484" t="str">
        <f t="shared" ref="F8:F18" si="0">+CONCATENATE(ROUND(((ROUND(E8,4)-ROUND(D8,4))/1%*100),0)," pbs")</f>
        <v>582 pbs</v>
      </c>
      <c r="G8" s="1485" t="str">
        <f t="shared" ref="G8:G18" si="1">+CONCATENATE(ROUND(((ROUND(E8,4)-ROUND(C8,4))/1%*100),0)," pbs")</f>
        <v>803 pbs</v>
      </c>
      <c r="H8" s="1484">
        <v>0.10050993260419162</v>
      </c>
      <c r="I8" s="1485">
        <v>9.73467836812692E-2</v>
      </c>
      <c r="J8" s="1486" t="str">
        <f t="shared" ref="J8:J18" si="2">+CONCATENATE(ROUND(((ROUND(I8,4)-ROUND(H8,4))/1%*100),0)," pbs")</f>
        <v>-32 pbs</v>
      </c>
    </row>
    <row r="9" spans="1:10">
      <c r="B9" s="124" t="s">
        <v>107</v>
      </c>
      <c r="C9" s="1484"/>
      <c r="D9" s="1651"/>
      <c r="E9" s="1485"/>
      <c r="F9" s="1484"/>
      <c r="G9" s="1485"/>
      <c r="H9" s="1484"/>
      <c r="I9" s="1485"/>
      <c r="J9" s="1486"/>
    </row>
    <row r="10" spans="1:10">
      <c r="B10" s="125" t="s">
        <v>781</v>
      </c>
      <c r="C10" s="1484">
        <v>9.4275742045956665E-2</v>
      </c>
      <c r="D10" s="1651">
        <v>0.16349228906979937</v>
      </c>
      <c r="E10" s="1485">
        <v>0.18765782233556275</v>
      </c>
      <c r="F10" s="1484" t="str">
        <f t="shared" si="0"/>
        <v>242 pbs</v>
      </c>
      <c r="G10" s="1485" t="str">
        <f t="shared" si="1"/>
        <v>934 pbs</v>
      </c>
      <c r="H10" s="1484">
        <v>8.9249976987208116E-2</v>
      </c>
      <c r="I10" s="1485">
        <v>0.15952165564849119</v>
      </c>
      <c r="J10" s="1486" t="str">
        <f t="shared" si="2"/>
        <v>703 pbs</v>
      </c>
    </row>
    <row r="11" spans="1:10">
      <c r="B11" s="125" t="s">
        <v>109</v>
      </c>
      <c r="C11" s="1484">
        <v>3.2262358852299861E-2</v>
      </c>
      <c r="D11" s="1651">
        <v>0.11060147298794078</v>
      </c>
      <c r="E11" s="1485">
        <v>0.1227722130705507</v>
      </c>
      <c r="F11" s="1484" t="str">
        <f t="shared" si="0"/>
        <v>122 pbs</v>
      </c>
      <c r="G11" s="1485" t="str">
        <f t="shared" si="1"/>
        <v>905 pbs</v>
      </c>
      <c r="H11" s="1484">
        <v>-7.7861126537298667E-2</v>
      </c>
      <c r="I11" s="1485">
        <v>9.3168183046992939E-2</v>
      </c>
      <c r="J11" s="1486" t="str">
        <f t="shared" si="2"/>
        <v>1711 pbs</v>
      </c>
    </row>
    <row r="12" spans="1:10">
      <c r="B12" s="1520" t="s">
        <v>110</v>
      </c>
      <c r="C12" s="1484"/>
      <c r="D12" s="1651"/>
      <c r="E12" s="1485"/>
      <c r="F12" s="1484"/>
      <c r="G12" s="1485"/>
      <c r="H12" s="1484"/>
      <c r="I12" s="1485"/>
      <c r="J12" s="1486"/>
    </row>
    <row r="13" spans="1:10">
      <c r="B13" s="125" t="s">
        <v>782</v>
      </c>
      <c r="C13" s="1484">
        <v>0.24330360451836375</v>
      </c>
      <c r="D13" s="1651">
        <v>0.21069230056227278</v>
      </c>
      <c r="E13" s="1485">
        <v>0.20890677902117383</v>
      </c>
      <c r="F13" s="1484" t="str">
        <f t="shared" si="0"/>
        <v>-18 pbs</v>
      </c>
      <c r="G13" s="1485" t="str">
        <f t="shared" si="1"/>
        <v>-344 pbs</v>
      </c>
      <c r="H13" s="1484">
        <v>0.25215350293974953</v>
      </c>
      <c r="I13" s="1485">
        <v>0.21333791092470394</v>
      </c>
      <c r="J13" s="1486" t="str">
        <f t="shared" si="2"/>
        <v>-389 pbs</v>
      </c>
    </row>
    <row r="14" spans="1:10">
      <c r="B14" s="123" t="s">
        <v>120</v>
      </c>
      <c r="C14" s="1484">
        <v>0.27922945646573932</v>
      </c>
      <c r="D14" s="1651">
        <v>0.40088538026790299</v>
      </c>
      <c r="E14" s="1485">
        <v>0.40977536193642583</v>
      </c>
      <c r="F14" s="1484" t="str">
        <f t="shared" si="0"/>
        <v>89 pbs</v>
      </c>
      <c r="G14" s="1485" t="str">
        <f t="shared" si="1"/>
        <v>1306 pbs</v>
      </c>
      <c r="H14" s="1484">
        <v>0.28551101401640511</v>
      </c>
      <c r="I14" s="1485">
        <v>0.31376644364921003</v>
      </c>
      <c r="J14" s="1486" t="str">
        <f t="shared" si="2"/>
        <v>283 pbs</v>
      </c>
    </row>
    <row r="15" spans="1:10">
      <c r="B15" s="126" t="s">
        <v>113</v>
      </c>
      <c r="C15" s="1484"/>
      <c r="D15" s="1651"/>
      <c r="E15" s="1485"/>
      <c r="F15" s="1484"/>
      <c r="G15" s="1485"/>
      <c r="H15" s="1484"/>
      <c r="I15" s="1485"/>
      <c r="J15" s="1486"/>
    </row>
    <row r="16" spans="1:10">
      <c r="B16" s="123" t="s">
        <v>121</v>
      </c>
      <c r="C16" s="1484">
        <v>0.1263422534600078</v>
      </c>
      <c r="D16" s="1651">
        <v>0.11185335197111898</v>
      </c>
      <c r="E16" s="1485">
        <v>0.16682022519735054</v>
      </c>
      <c r="F16" s="1484" t="str">
        <f t="shared" si="0"/>
        <v>549 pbs</v>
      </c>
      <c r="G16" s="1485" t="str">
        <f t="shared" si="1"/>
        <v>405 pbs</v>
      </c>
      <c r="H16" s="1484">
        <v>0.14639593866087275</v>
      </c>
      <c r="I16" s="1485">
        <v>0.15153491541203851</v>
      </c>
      <c r="J16" s="1486" t="str">
        <f t="shared" si="2"/>
        <v>51 pbs</v>
      </c>
    </row>
    <row r="17" spans="2:10" ht="15" thickBot="1">
      <c r="B17" s="605" t="s">
        <v>122</v>
      </c>
      <c r="C17" s="1652">
        <v>0.15147608114320329</v>
      </c>
      <c r="D17" s="1653">
        <v>0.16728858186348064</v>
      </c>
      <c r="E17" s="1654">
        <v>0.16998826569238537</v>
      </c>
      <c r="F17" s="1484" t="str">
        <f t="shared" si="0"/>
        <v>27 pbs</v>
      </c>
      <c r="G17" s="1485" t="str">
        <f t="shared" si="1"/>
        <v>185 pbs</v>
      </c>
      <c r="H17" s="1652">
        <v>0.13956445046918611</v>
      </c>
      <c r="I17" s="1654">
        <v>0.1671051294500209</v>
      </c>
      <c r="J17" s="1486" t="str">
        <f t="shared" si="2"/>
        <v>275 pbs</v>
      </c>
    </row>
    <row r="18" spans="2:10" ht="15" thickBot="1">
      <c r="B18" s="127" t="s">
        <v>123</v>
      </c>
      <c r="C18" s="1655">
        <v>0.18504824120738794</v>
      </c>
      <c r="D18" s="1656">
        <v>0.20733515468901603</v>
      </c>
      <c r="E18" s="1657">
        <v>0.19585096281919026</v>
      </c>
      <c r="F18" s="1658" t="str">
        <f t="shared" si="0"/>
        <v>-114 pbs</v>
      </c>
      <c r="G18" s="1659" t="str">
        <f t="shared" si="1"/>
        <v>109 pbs</v>
      </c>
      <c r="H18" s="1655">
        <v>0.17695666662798495</v>
      </c>
      <c r="I18" s="1657">
        <v>0.20076515675548051</v>
      </c>
      <c r="J18" s="1660" t="str">
        <f t="shared" si="2"/>
        <v>238 pbs</v>
      </c>
    </row>
    <row r="20" spans="2:10" ht="72" customHeight="1">
      <c r="B20" s="2131" t="s">
        <v>886</v>
      </c>
      <c r="C20" s="2132"/>
      <c r="D20" s="2132"/>
      <c r="E20" s="2132"/>
      <c r="F20" s="2132"/>
      <c r="G20" s="2132"/>
    </row>
    <row r="21" spans="2:10">
      <c r="B21" s="2127"/>
      <c r="C21" s="2128"/>
      <c r="D21" s="2128"/>
      <c r="E21" s="2128"/>
    </row>
    <row r="22" spans="2:10">
      <c r="B22" s="2126"/>
      <c r="C22" s="2126"/>
      <c r="D22" s="2126"/>
      <c r="E22" s="2126"/>
    </row>
    <row r="23" spans="2:10">
      <c r="B23" s="2126"/>
      <c r="C23" s="2126"/>
      <c r="D23" s="2126"/>
      <c r="E23" s="2126"/>
    </row>
    <row r="24" spans="2:10">
      <c r="B24" s="2126"/>
      <c r="C24" s="2126"/>
      <c r="D24" s="2126"/>
      <c r="E24" s="2126"/>
    </row>
    <row r="25" spans="2:10">
      <c r="B25" s="2126"/>
      <c r="C25" s="2126"/>
      <c r="D25" s="2126"/>
      <c r="E25" s="2126"/>
    </row>
  </sheetData>
  <mergeCells count="7">
    <mergeCell ref="H4:I4"/>
    <mergeCell ref="F4:G4"/>
    <mergeCell ref="B22:E25"/>
    <mergeCell ref="B21:E21"/>
    <mergeCell ref="B4:B5"/>
    <mergeCell ref="C4:E4"/>
    <mergeCell ref="B20:G20"/>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118"/>
  <sheetViews>
    <sheetView showGridLines="0" topLeftCell="A16" zoomScale="70" zoomScaleNormal="70" workbookViewId="0">
      <pane xSplit="2" topLeftCell="C1" activePane="topRight" state="frozen"/>
      <selection activeCell="N35" sqref="N35"/>
      <selection pane="topRight" activeCell="B19" sqref="B19"/>
    </sheetView>
  </sheetViews>
  <sheetFormatPr baseColWidth="10" defaultColWidth="11.453125" defaultRowHeight="14"/>
  <cols>
    <col min="1" max="1" width="11.453125" style="40"/>
    <col min="2" max="2" width="30.453125" style="40" customWidth="1"/>
    <col min="3" max="5" width="8.1796875" style="40" bestFit="1" customWidth="1"/>
    <col min="6" max="6" width="9.81640625" style="40" customWidth="1"/>
    <col min="7" max="7" width="8.1796875" style="40" customWidth="1"/>
    <col min="8" max="8" width="7.81640625" style="40" customWidth="1"/>
    <col min="9" max="9" width="11.36328125" style="40" customWidth="1"/>
    <col min="10" max="12" width="11.453125" style="40"/>
    <col min="13" max="13" width="10" style="40" customWidth="1"/>
    <col min="14" max="14" width="31.81640625" style="46" customWidth="1"/>
    <col min="15" max="17" width="11.453125" style="46"/>
    <col min="18" max="19" width="17.453125" style="46" customWidth="1"/>
    <col min="20" max="20" width="11.453125" style="46"/>
    <col min="21" max="16384" width="11.453125" style="40"/>
  </cols>
  <sheetData>
    <row r="1" spans="1:13" ht="14.75" customHeight="1">
      <c r="A1" s="228" t="s">
        <v>39</v>
      </c>
      <c r="B1" s="46"/>
      <c r="C1" s="46"/>
      <c r="D1" s="46"/>
      <c r="E1" s="46"/>
      <c r="F1" s="46"/>
      <c r="G1" s="46"/>
      <c r="H1" s="46"/>
      <c r="I1" s="46"/>
      <c r="J1" s="46"/>
      <c r="K1" s="46"/>
      <c r="L1" s="46"/>
      <c r="M1" s="46"/>
    </row>
    <row r="2" spans="1:13" ht="14.75" customHeight="1">
      <c r="A2" s="228"/>
      <c r="B2" s="46"/>
      <c r="C2" s="46"/>
      <c r="D2" s="46"/>
      <c r="E2" s="46"/>
      <c r="F2" s="46"/>
      <c r="G2" s="46"/>
      <c r="H2" s="46"/>
      <c r="I2" s="46"/>
      <c r="J2" s="46"/>
      <c r="K2" s="46"/>
      <c r="L2" s="46"/>
      <c r="M2" s="46"/>
    </row>
    <row r="3" spans="1:13" ht="14.75" customHeight="1" thickBot="1">
      <c r="A3" s="228"/>
      <c r="B3" s="46"/>
      <c r="C3" s="46"/>
      <c r="D3" s="46"/>
      <c r="E3" s="46"/>
      <c r="F3" s="46"/>
      <c r="G3" s="46"/>
      <c r="H3" s="46"/>
      <c r="I3" s="46"/>
      <c r="J3" s="46"/>
      <c r="K3" s="46"/>
      <c r="L3" s="46"/>
      <c r="M3" s="46"/>
    </row>
    <row r="4" spans="1:13" ht="14.75" customHeight="1">
      <c r="A4" s="228"/>
      <c r="B4" s="2133" t="s">
        <v>724</v>
      </c>
      <c r="C4" s="2136" t="s">
        <v>124</v>
      </c>
      <c r="D4" s="2137"/>
      <c r="E4" s="2138"/>
      <c r="F4" s="2136" t="s">
        <v>44</v>
      </c>
      <c r="G4" s="2137"/>
      <c r="H4" s="2142" t="s">
        <v>869</v>
      </c>
      <c r="I4" s="2143"/>
      <c r="J4" s="2142" t="s">
        <v>870</v>
      </c>
      <c r="K4" s="2143"/>
      <c r="L4" s="46"/>
      <c r="M4" s="46"/>
    </row>
    <row r="5" spans="1:13" ht="14.75" customHeight="1">
      <c r="A5" s="228"/>
      <c r="B5" s="2134"/>
      <c r="C5" s="2139"/>
      <c r="D5" s="2140"/>
      <c r="E5" s="2141"/>
      <c r="F5" s="2139"/>
      <c r="G5" s="2140"/>
      <c r="H5" s="2144"/>
      <c r="I5" s="2145"/>
      <c r="J5" s="2144"/>
      <c r="K5" s="2145"/>
      <c r="L5" s="46"/>
      <c r="M5" s="46"/>
    </row>
    <row r="6" spans="1:13" ht="14.75" customHeight="1" thickBot="1">
      <c r="A6" s="228"/>
      <c r="B6" s="2135"/>
      <c r="C6" s="2052" t="s">
        <v>819</v>
      </c>
      <c r="D6" s="2053" t="s">
        <v>727</v>
      </c>
      <c r="E6" s="2054" t="s">
        <v>820</v>
      </c>
      <c r="F6" s="1848" t="s">
        <v>46</v>
      </c>
      <c r="G6" s="1848" t="s">
        <v>47</v>
      </c>
      <c r="H6" s="1849" t="s">
        <v>46</v>
      </c>
      <c r="I6" s="1850" t="s">
        <v>47</v>
      </c>
      <c r="J6" s="1849" t="s">
        <v>46</v>
      </c>
      <c r="K6" s="1850" t="s">
        <v>47</v>
      </c>
      <c r="L6" s="46"/>
      <c r="M6" s="46"/>
    </row>
    <row r="7" spans="1:13" ht="14.75" customHeight="1">
      <c r="A7" s="228"/>
      <c r="B7" s="1851" t="s">
        <v>126</v>
      </c>
      <c r="C7" s="1538">
        <v>117687.023</v>
      </c>
      <c r="D7" s="1539">
        <v>120998.97500000001</v>
      </c>
      <c r="E7" s="1540">
        <v>123089.317</v>
      </c>
      <c r="F7" s="1852">
        <v>1.7275700062748367E-2</v>
      </c>
      <c r="G7" s="1852">
        <v>4.5903905649818277E-2</v>
      </c>
      <c r="H7" s="1853">
        <v>2928.8832587457437</v>
      </c>
      <c r="I7" s="1854">
        <v>8185.7853065273957</v>
      </c>
      <c r="J7" s="1855">
        <v>2.4205851816064827E-2</v>
      </c>
      <c r="K7" s="1856">
        <v>6.955554739903147E-2</v>
      </c>
      <c r="L7" s="46"/>
      <c r="M7" s="46"/>
    </row>
    <row r="8" spans="1:13" ht="14.75" customHeight="1">
      <c r="A8" s="228"/>
      <c r="B8" s="1851" t="s">
        <v>42</v>
      </c>
      <c r="C8" s="1538">
        <v>12118.953</v>
      </c>
      <c r="D8" s="1539">
        <v>12785.249</v>
      </c>
      <c r="E8" s="1540">
        <v>13095.856</v>
      </c>
      <c r="F8" s="1857">
        <v>2.4294169006798372E-2</v>
      </c>
      <c r="G8" s="1852">
        <v>8.0609521301056253E-2</v>
      </c>
      <c r="H8" s="1858">
        <v>310.77659324518208</v>
      </c>
      <c r="I8" s="1859">
        <v>977.46631985622844</v>
      </c>
      <c r="J8" s="1857">
        <v>2.4307433765676567E-2</v>
      </c>
      <c r="K8" s="1860">
        <v>8.0656003852496827E-2</v>
      </c>
      <c r="L8" s="46"/>
      <c r="M8" s="46"/>
    </row>
    <row r="9" spans="1:13" ht="14.75" customHeight="1">
      <c r="A9" s="228"/>
      <c r="B9" s="1851" t="s">
        <v>135</v>
      </c>
      <c r="C9" s="1538">
        <v>1773.682</v>
      </c>
      <c r="D9" s="1539">
        <v>1976.163</v>
      </c>
      <c r="E9" s="1540">
        <v>2158.4540000000002</v>
      </c>
      <c r="F9" s="1857">
        <v>9.2244921092035526E-2</v>
      </c>
      <c r="G9" s="1852">
        <v>0.2169340389088914</v>
      </c>
      <c r="H9" s="1858">
        <v>227.0773822678002</v>
      </c>
      <c r="I9" s="1859">
        <v>533.43786951758079</v>
      </c>
      <c r="J9" s="1857">
        <v>0.1149082248113138</v>
      </c>
      <c r="K9" s="1860">
        <v>0.30075169591707018</v>
      </c>
      <c r="L9" s="46"/>
      <c r="M9" s="46"/>
    </row>
    <row r="10" spans="1:13" ht="14.75" customHeight="1">
      <c r="A10" s="228"/>
      <c r="B10" s="1851" t="s">
        <v>244</v>
      </c>
      <c r="C10" s="1538">
        <v>9829.5660000000007</v>
      </c>
      <c r="D10" s="1539">
        <v>4189.04</v>
      </c>
      <c r="E10" s="1540">
        <v>5505.442</v>
      </c>
      <c r="F10" s="1857">
        <v>0.31424908809655672</v>
      </c>
      <c r="G10" s="1852">
        <v>-0.43990996143675121</v>
      </c>
      <c r="H10" s="1858" t="s">
        <v>892</v>
      </c>
      <c r="I10" s="1859" t="s">
        <v>892</v>
      </c>
      <c r="J10" s="1857" t="s">
        <v>892</v>
      </c>
      <c r="K10" s="1860" t="s">
        <v>892</v>
      </c>
      <c r="L10" s="46"/>
      <c r="M10" s="46"/>
    </row>
    <row r="11" spans="1:13" ht="14.75" customHeight="1">
      <c r="A11" s="228"/>
      <c r="B11" s="1861" t="s">
        <v>697</v>
      </c>
      <c r="C11" s="1862">
        <v>1927.8019999999999</v>
      </c>
      <c r="D11" s="1863">
        <v>1558.925</v>
      </c>
      <c r="E11" s="1864">
        <v>1421.6869999999999</v>
      </c>
      <c r="F11" s="1865">
        <v>-8.803374119986529E-2</v>
      </c>
      <c r="G11" s="1866">
        <v>-0.26253474163840484</v>
      </c>
      <c r="H11" s="1867">
        <v>-107.73854252476758</v>
      </c>
      <c r="I11" s="1868">
        <v>-408.19427250828994</v>
      </c>
      <c r="J11" s="1865">
        <v>-6.9110792709570767E-2</v>
      </c>
      <c r="K11" s="1869">
        <v>-0.21174076617219506</v>
      </c>
      <c r="L11" s="46"/>
      <c r="M11" s="46"/>
    </row>
    <row r="12" spans="1:13" ht="14.75" customHeight="1" thickBot="1">
      <c r="A12" s="228"/>
      <c r="B12" s="1870" t="s">
        <v>855</v>
      </c>
      <c r="C12" s="1862">
        <v>-768.24099999997998</v>
      </c>
      <c r="D12" s="1863">
        <v>-546.37400000001071</v>
      </c>
      <c r="E12" s="1864">
        <v>-518.50200000003679</v>
      </c>
      <c r="F12" s="1865">
        <v>-5.1012676298603843E-2</v>
      </c>
      <c r="G12" s="1866">
        <v>-0.32507897912237138</v>
      </c>
      <c r="H12" s="1871">
        <v>28.164699100632106</v>
      </c>
      <c r="I12" s="1872">
        <v>250.70949981851084</v>
      </c>
      <c r="J12" s="1873">
        <v>-5.1548388284639368E-2</v>
      </c>
      <c r="K12" s="1874">
        <v>-0.32634225434273534</v>
      </c>
      <c r="L12" s="46"/>
      <c r="M12" s="46"/>
    </row>
    <row r="13" spans="1:13" ht="14.75" customHeight="1" thickBot="1">
      <c r="A13" s="228"/>
      <c r="B13" s="1875" t="s">
        <v>725</v>
      </c>
      <c r="C13" s="1876">
        <v>142568.785</v>
      </c>
      <c r="D13" s="1877">
        <v>140961.978</v>
      </c>
      <c r="E13" s="1878">
        <v>144752.25399999999</v>
      </c>
      <c r="F13" s="1879">
        <v>2.6888640850371681E-2</v>
      </c>
      <c r="G13" s="1879">
        <v>1.5315196801319431E-2</v>
      </c>
      <c r="H13" s="1880" t="s">
        <v>892</v>
      </c>
      <c r="I13" s="1881" t="s">
        <v>892</v>
      </c>
      <c r="J13" s="1882" t="s">
        <v>892</v>
      </c>
      <c r="K13" s="1881" t="s">
        <v>892</v>
      </c>
      <c r="L13" s="46"/>
      <c r="M13" s="46"/>
    </row>
    <row r="14" spans="1:13" ht="14.75" customHeight="1">
      <c r="A14" s="228"/>
      <c r="B14" s="1883" t="s">
        <v>823</v>
      </c>
      <c r="C14" s="1884">
        <v>9829.5660000000007</v>
      </c>
      <c r="D14" s="1885">
        <v>9684.0370000000039</v>
      </c>
      <c r="E14" s="1886">
        <v>9553.8250000000007</v>
      </c>
      <c r="F14" s="1887">
        <v>-1.3446045280496421E-2</v>
      </c>
      <c r="G14" s="1888">
        <v>-2.8052204949842174E-2</v>
      </c>
      <c r="H14" s="1889">
        <v>68.022148361751988</v>
      </c>
      <c r="I14" s="1890">
        <v>382.28832025222255</v>
      </c>
      <c r="J14" s="1891">
        <v>7.0241520516445277E-3</v>
      </c>
      <c r="K14" s="1892">
        <v>3.8891678457850798E-2</v>
      </c>
      <c r="L14" s="46"/>
      <c r="M14" s="46"/>
    </row>
    <row r="15" spans="1:13" ht="14.75" customHeight="1" thickBot="1">
      <c r="A15" s="228"/>
      <c r="B15" s="1893" t="s">
        <v>824</v>
      </c>
      <c r="C15" s="1551">
        <v>142568.785</v>
      </c>
      <c r="D15" s="1894">
        <v>146456.97500000001</v>
      </c>
      <c r="E15" s="1895">
        <v>148800.63699999999</v>
      </c>
      <c r="F15" s="1896">
        <v>1.6002392511520691E-2</v>
      </c>
      <c r="G15" s="1897">
        <v>4.3711195266200598E-2</v>
      </c>
      <c r="H15" s="1898">
        <v>3455.1855391963422</v>
      </c>
      <c r="I15" s="1899">
        <v>9921.4930434636481</v>
      </c>
      <c r="J15" s="1900">
        <v>2.359181274720501E-2</v>
      </c>
      <c r="K15" s="1901">
        <v>6.959092080641005E-2</v>
      </c>
      <c r="L15" s="46"/>
      <c r="M15" s="46"/>
    </row>
    <row r="16" spans="1:13" ht="14.75" customHeight="1">
      <c r="A16" s="228"/>
      <c r="B16" s="2008"/>
      <c r="C16" s="1546"/>
      <c r="D16" s="1546"/>
      <c r="E16" s="1546"/>
      <c r="F16" s="2009"/>
      <c r="G16" s="2009"/>
      <c r="H16" s="2010"/>
      <c r="I16" s="2010"/>
      <c r="J16" s="2011"/>
      <c r="K16" s="2011"/>
      <c r="L16" s="46"/>
      <c r="M16" s="46"/>
    </row>
    <row r="17" spans="1:13" ht="14.75" customHeight="1">
      <c r="A17" s="228"/>
      <c r="B17" s="472" t="s">
        <v>856</v>
      </c>
      <c r="C17" s="1546"/>
      <c r="D17" s="1546"/>
      <c r="E17" s="1546"/>
      <c r="F17" s="2009"/>
      <c r="G17" s="2009"/>
      <c r="H17" s="2010"/>
      <c r="I17" s="2010"/>
      <c r="J17" s="2011"/>
      <c r="K17" s="2011"/>
      <c r="L17" s="46"/>
      <c r="M17" s="46"/>
    </row>
    <row r="18" spans="1:13" ht="14.75" customHeight="1">
      <c r="A18" s="228"/>
      <c r="B18" s="472" t="s">
        <v>857</v>
      </c>
      <c r="C18" s="1546"/>
      <c r="D18" s="1546"/>
      <c r="E18" s="1546"/>
      <c r="F18" s="2009"/>
      <c r="G18" s="2009"/>
      <c r="H18" s="2010"/>
      <c r="I18" s="2010"/>
      <c r="J18" s="2011"/>
      <c r="K18" s="2011"/>
      <c r="L18" s="46"/>
      <c r="M18" s="46"/>
    </row>
    <row r="19" spans="1:13" ht="14.75" customHeight="1" thickBot="1">
      <c r="A19" s="228"/>
      <c r="B19"/>
      <c r="C19"/>
      <c r="D19"/>
      <c r="E19"/>
      <c r="F19"/>
      <c r="G19"/>
      <c r="H19"/>
      <c r="I19"/>
      <c r="J19"/>
      <c r="K19"/>
      <c r="L19" s="46"/>
      <c r="M19" s="46"/>
    </row>
    <row r="20" spans="1:13" ht="14.75" customHeight="1">
      <c r="A20" s="228"/>
      <c r="B20" s="2133" t="s">
        <v>724</v>
      </c>
      <c r="C20" s="2136" t="s">
        <v>124</v>
      </c>
      <c r="D20" s="2137"/>
      <c r="E20" s="2136" t="s">
        <v>825</v>
      </c>
      <c r="F20" s="2138"/>
      <c r="G20" s="2137" t="s">
        <v>871</v>
      </c>
      <c r="H20" s="2138"/>
      <c r="I20" s="2136" t="s">
        <v>872</v>
      </c>
      <c r="J20" s="2138"/>
      <c r="K20"/>
      <c r="L20" s="46"/>
      <c r="M20" s="46"/>
    </row>
    <row r="21" spans="1:13" ht="14.75" customHeight="1">
      <c r="A21" s="228"/>
      <c r="B21" s="2134"/>
      <c r="C21" s="2139"/>
      <c r="D21" s="2140"/>
      <c r="E21" s="2139"/>
      <c r="F21" s="2141"/>
      <c r="G21" s="2140"/>
      <c r="H21" s="2141"/>
      <c r="I21" s="2139"/>
      <c r="J21" s="2141"/>
      <c r="K21"/>
      <c r="L21" s="46"/>
      <c r="M21" s="46"/>
    </row>
    <row r="22" spans="1:13" ht="14.75" customHeight="1" thickBot="1">
      <c r="A22" s="228"/>
      <c r="B22" s="2135"/>
      <c r="C22" s="2052" t="s">
        <v>727</v>
      </c>
      <c r="D22" s="2053" t="s">
        <v>820</v>
      </c>
      <c r="E22" s="1527" t="s">
        <v>826</v>
      </c>
      <c r="F22" s="1902" t="s">
        <v>827</v>
      </c>
      <c r="G22" s="2052" t="s">
        <v>727</v>
      </c>
      <c r="H22" s="2053" t="s">
        <v>820</v>
      </c>
      <c r="I22" s="1527" t="s">
        <v>826</v>
      </c>
      <c r="J22" s="1902" t="s">
        <v>827</v>
      </c>
      <c r="K22"/>
      <c r="L22" s="46"/>
      <c r="M22" s="46"/>
    </row>
    <row r="23" spans="1:13" ht="14.75" customHeight="1">
      <c r="A23" s="228"/>
      <c r="B23" s="1529" t="s">
        <v>126</v>
      </c>
      <c r="C23" s="1530">
        <v>120998.97500000001</v>
      </c>
      <c r="D23" s="1531">
        <v>123089.317</v>
      </c>
      <c r="E23" s="1903">
        <v>2090.3419999999896</v>
      </c>
      <c r="F23" s="1904">
        <v>1.7275700062748367E-2</v>
      </c>
      <c r="G23" s="1530">
        <v>120998.97500000001</v>
      </c>
      <c r="H23" s="1531">
        <v>123927.85825874575</v>
      </c>
      <c r="I23" s="1903">
        <v>2928.8832587457437</v>
      </c>
      <c r="J23" s="1904">
        <v>2.4205851816064827E-2</v>
      </c>
      <c r="K23"/>
      <c r="L23" s="46"/>
      <c r="M23" s="46"/>
    </row>
    <row r="24" spans="1:13" ht="14.75" customHeight="1">
      <c r="A24" s="228"/>
      <c r="B24" s="1536" t="s">
        <v>127</v>
      </c>
      <c r="C24" s="1530">
        <v>53025.225962158001</v>
      </c>
      <c r="D24" s="1531">
        <v>53340.008432462018</v>
      </c>
      <c r="E24" s="1903">
        <v>314.7824703040169</v>
      </c>
      <c r="F24" s="1904">
        <v>5.9364663627961001E-3</v>
      </c>
      <c r="G24" s="1530">
        <v>53025.225962158001</v>
      </c>
      <c r="H24" s="1531">
        <v>53981.675773211959</v>
      </c>
      <c r="I24" s="1903">
        <v>956.44981105395709</v>
      </c>
      <c r="J24" s="1904">
        <v>1.8037637628108172E-2</v>
      </c>
      <c r="K24"/>
      <c r="L24" s="46"/>
      <c r="M24" s="46"/>
    </row>
    <row r="25" spans="1:13" ht="14.75" customHeight="1">
      <c r="A25" s="228"/>
      <c r="B25" s="1537" t="s">
        <v>128</v>
      </c>
      <c r="C25" s="1538">
        <v>30495.785534183004</v>
      </c>
      <c r="D25" s="1539">
        <v>31484.93453188401</v>
      </c>
      <c r="E25" s="1905">
        <v>989.14899770100601</v>
      </c>
      <c r="F25" s="1860">
        <v>3.24355966037424E-2</v>
      </c>
      <c r="G25" s="1538">
        <v>30495.785534183004</v>
      </c>
      <c r="H25" s="1539">
        <v>31864.823859577431</v>
      </c>
      <c r="I25" s="1906">
        <v>1369.0383253944274</v>
      </c>
      <c r="J25" s="1907">
        <v>4.4892705710428693E-2</v>
      </c>
      <c r="K25"/>
      <c r="L25" s="46"/>
      <c r="M25" s="46"/>
    </row>
    <row r="26" spans="1:13" ht="14.75" customHeight="1">
      <c r="A26" s="228"/>
      <c r="B26" s="1537" t="s">
        <v>129</v>
      </c>
      <c r="C26" s="1538">
        <v>22529.440427975002</v>
      </c>
      <c r="D26" s="1539">
        <v>21855.073900578009</v>
      </c>
      <c r="E26" s="1905">
        <v>-674.36652739699275</v>
      </c>
      <c r="F26" s="1860">
        <v>-2.9932679844086429E-2</v>
      </c>
      <c r="G26" s="1538">
        <v>22529.440427975002</v>
      </c>
      <c r="H26" s="1539">
        <v>22116.85191363452</v>
      </c>
      <c r="I26" s="2006">
        <v>-412.5885143404812</v>
      </c>
      <c r="J26" s="2007">
        <v>-1.8313305013477721E-2</v>
      </c>
      <c r="K26"/>
      <c r="L26" s="46"/>
      <c r="M26" s="46"/>
    </row>
    <row r="27" spans="1:13" ht="14.75" customHeight="1">
      <c r="A27" s="228"/>
      <c r="B27" s="1536" t="s">
        <v>659</v>
      </c>
      <c r="C27" s="1530">
        <v>66176.376884868994</v>
      </c>
      <c r="D27" s="1531">
        <v>67958.216697833006</v>
      </c>
      <c r="E27" s="1903">
        <v>1781.8398129640118</v>
      </c>
      <c r="F27" s="1904">
        <v>2.6925617521551315E-2</v>
      </c>
      <c r="G27" s="1530">
        <v>66176.376884868994</v>
      </c>
      <c r="H27" s="1531">
        <v>68129.920061416997</v>
      </c>
      <c r="I27" s="1903">
        <v>1953.5431765480025</v>
      </c>
      <c r="J27" s="1904">
        <v>2.952024980072121E-2</v>
      </c>
      <c r="K27"/>
      <c r="L27" s="46"/>
      <c r="M27" s="46"/>
    </row>
    <row r="28" spans="1:13" ht="14.75" customHeight="1">
      <c r="A28" s="228"/>
      <c r="B28" s="1537" t="s">
        <v>130</v>
      </c>
      <c r="C28" s="1538">
        <v>7691.7364117339985</v>
      </c>
      <c r="D28" s="1539">
        <v>8096.7726657430039</v>
      </c>
      <c r="E28" s="1905">
        <v>405.03625400900546</v>
      </c>
      <c r="F28" s="1860">
        <v>5.2658623791515868E-2</v>
      </c>
      <c r="G28" s="1538">
        <v>7691.7364117339985</v>
      </c>
      <c r="H28" s="1539">
        <v>8169.2107180249823</v>
      </c>
      <c r="I28" s="1906">
        <v>477.4743062909838</v>
      </c>
      <c r="J28" s="1907">
        <v>6.20762700035562E-2</v>
      </c>
      <c r="K28"/>
      <c r="L28" s="46"/>
      <c r="M28" s="46"/>
    </row>
    <row r="29" spans="1:13" ht="14.75" customHeight="1">
      <c r="A29" s="228"/>
      <c r="B29" s="1537" t="s">
        <v>131</v>
      </c>
      <c r="C29" s="1538">
        <v>16090.775783310988</v>
      </c>
      <c r="D29" s="1539">
        <v>16446.505680805018</v>
      </c>
      <c r="E29" s="1905">
        <v>355.7298974940295</v>
      </c>
      <c r="F29" s="1860">
        <v>2.2107690908413913E-2</v>
      </c>
      <c r="G29" s="1538">
        <v>16090.775783310988</v>
      </c>
      <c r="H29" s="1539">
        <v>16449.41659336675</v>
      </c>
      <c r="I29" s="1906">
        <v>358.6408100557619</v>
      </c>
      <c r="J29" s="1907">
        <v>2.2288596577657582E-2</v>
      </c>
      <c r="K29"/>
      <c r="L29" s="46"/>
      <c r="M29" s="46"/>
    </row>
    <row r="30" spans="1:13" ht="14.75" customHeight="1">
      <c r="A30" s="228"/>
      <c r="B30" s="1537" t="s">
        <v>132</v>
      </c>
      <c r="C30" s="1538">
        <v>22824.041736701009</v>
      </c>
      <c r="D30" s="1539">
        <v>23377.467005794992</v>
      </c>
      <c r="E30" s="1905">
        <v>553.42526909398293</v>
      </c>
      <c r="F30" s="1860">
        <v>2.4247470079064692E-2</v>
      </c>
      <c r="G30" s="1538">
        <v>22824.041736701009</v>
      </c>
      <c r="H30" s="1539">
        <v>23411.226103865945</v>
      </c>
      <c r="I30" s="1906">
        <v>587.1843671649367</v>
      </c>
      <c r="J30" s="1907">
        <v>2.572657261753708E-2</v>
      </c>
      <c r="K30"/>
      <c r="L30" s="46"/>
      <c r="M30" s="46"/>
    </row>
    <row r="31" spans="1:13" ht="14.75" customHeight="1">
      <c r="A31" s="228"/>
      <c r="B31" s="1908" t="s">
        <v>133</v>
      </c>
      <c r="C31" s="1862">
        <v>13445.722724360006</v>
      </c>
      <c r="D31" s="1863">
        <v>13780.860543770003</v>
      </c>
      <c r="E31" s="1909">
        <v>335.13781940999615</v>
      </c>
      <c r="F31" s="1869">
        <v>2.4925236544021345E-2</v>
      </c>
      <c r="G31" s="1862">
        <v>13445.722724360006</v>
      </c>
      <c r="H31" s="1863">
        <v>13821.769364730208</v>
      </c>
      <c r="I31" s="1906">
        <v>376.0466403702012</v>
      </c>
      <c r="J31" s="1907">
        <v>2.7967752130490187E-2</v>
      </c>
      <c r="K31"/>
      <c r="L31" s="46"/>
      <c r="M31" s="46"/>
    </row>
    <row r="32" spans="1:13" ht="14.75" customHeight="1">
      <c r="A32" s="228"/>
      <c r="B32" s="1908" t="s">
        <v>134</v>
      </c>
      <c r="C32" s="1862">
        <v>6124.1002287629944</v>
      </c>
      <c r="D32" s="1863">
        <v>6256.6108017199931</v>
      </c>
      <c r="E32" s="1867">
        <v>132.51057295699866</v>
      </c>
      <c r="F32" s="1869">
        <v>2.1637557846398092E-2</v>
      </c>
      <c r="G32" s="1862">
        <v>6124.1002287629944</v>
      </c>
      <c r="H32" s="1863">
        <v>6278.2972814291079</v>
      </c>
      <c r="I32" s="1867">
        <v>154.19705266611345</v>
      </c>
      <c r="J32" s="1869">
        <v>2.5178727797741995E-2</v>
      </c>
      <c r="K32"/>
      <c r="L32" s="46"/>
      <c r="M32" s="46"/>
    </row>
    <row r="33" spans="1:13" ht="14.75" customHeight="1" thickBot="1">
      <c r="A33" s="228"/>
      <c r="B33" s="1910" t="s">
        <v>854</v>
      </c>
      <c r="C33" s="1551">
        <v>1797.3721529730101</v>
      </c>
      <c r="D33" s="1894">
        <v>1791.0918697049638</v>
      </c>
      <c r="E33" s="1911">
        <v>-6.2802832680463325</v>
      </c>
      <c r="F33" s="1912">
        <v>-3.494147418306337E-3</v>
      </c>
      <c r="G33" s="1551">
        <v>1797.3721529730101</v>
      </c>
      <c r="H33" s="1894">
        <v>1816.2624241168005</v>
      </c>
      <c r="I33" s="1911">
        <v>18.890271143790414</v>
      </c>
      <c r="J33" s="1912">
        <v>1.0509938697194299E-2</v>
      </c>
      <c r="K33"/>
      <c r="L33" s="46"/>
      <c r="M33" s="46"/>
    </row>
    <row r="34" spans="1:13" ht="14.75" customHeight="1">
      <c r="A34" s="228"/>
      <c r="B34" s="2012"/>
      <c r="C34" s="1546"/>
      <c r="D34" s="1546"/>
      <c r="E34" s="2013"/>
      <c r="F34" s="2014"/>
      <c r="G34" s="1546"/>
      <c r="H34" s="1546"/>
      <c r="I34" s="2013"/>
      <c r="J34" s="2014"/>
      <c r="K34" s="1186"/>
      <c r="L34" s="46"/>
      <c r="M34" s="46"/>
    </row>
    <row r="35" spans="1:13" ht="14.75" customHeight="1">
      <c r="A35" s="228"/>
      <c r="B35" s="472" t="s">
        <v>742</v>
      </c>
      <c r="C35" s="1546"/>
      <c r="D35" s="1546"/>
      <c r="E35" s="2013"/>
      <c r="F35" s="2014"/>
      <c r="G35" s="1546"/>
      <c r="H35" s="1546"/>
      <c r="I35" s="2013"/>
      <c r="J35" s="2015"/>
      <c r="K35" s="1186" t="s">
        <v>137</v>
      </c>
      <c r="L35" s="46"/>
      <c r="M35" s="46"/>
    </row>
    <row r="36" spans="1:13" ht="14.75" customHeight="1">
      <c r="A36" s="228"/>
      <c r="B36" s="472" t="s">
        <v>858</v>
      </c>
      <c r="C36" s="1546"/>
      <c r="D36" s="1546"/>
      <c r="E36" s="2013"/>
      <c r="F36" s="2014"/>
      <c r="G36" s="1546"/>
      <c r="H36" s="1546"/>
      <c r="I36" s="2013"/>
      <c r="J36" s="2016"/>
      <c r="K36" s="1186" t="s">
        <v>859</v>
      </c>
      <c r="L36" s="46"/>
      <c r="M36" s="46"/>
    </row>
    <row r="37" spans="1:13" ht="14.75" customHeight="1" thickBot="1">
      <c r="A37" s="228"/>
      <c r="C37" s="46"/>
      <c r="D37" s="46"/>
      <c r="E37" s="46"/>
      <c r="F37" s="46"/>
      <c r="G37" s="46"/>
      <c r="H37" s="46"/>
      <c r="I37" s="46"/>
      <c r="J37" s="46"/>
      <c r="K37" s="1186"/>
      <c r="L37" s="46"/>
      <c r="M37" s="46"/>
    </row>
    <row r="38" spans="1:13" ht="14.75" customHeight="1">
      <c r="A38" s="228"/>
      <c r="B38" s="2133" t="s">
        <v>724</v>
      </c>
      <c r="C38" s="2136" t="s">
        <v>124</v>
      </c>
      <c r="D38" s="2137"/>
      <c r="E38" s="2136" t="s">
        <v>828</v>
      </c>
      <c r="F38" s="2138"/>
      <c r="G38" s="2137" t="s">
        <v>871</v>
      </c>
      <c r="H38" s="2138"/>
      <c r="I38" s="2136" t="s">
        <v>873</v>
      </c>
      <c r="J38" s="2138"/>
      <c r="K38" s="1186"/>
      <c r="L38" s="46"/>
      <c r="M38" s="46"/>
    </row>
    <row r="39" spans="1:13" ht="14.75" customHeight="1">
      <c r="A39" s="228"/>
      <c r="B39" s="2134"/>
      <c r="C39" s="2139"/>
      <c r="D39" s="2140"/>
      <c r="E39" s="2139"/>
      <c r="F39" s="2141"/>
      <c r="G39" s="2140"/>
      <c r="H39" s="2141"/>
      <c r="I39" s="2139"/>
      <c r="J39" s="2141"/>
      <c r="K39" s="46"/>
      <c r="L39" s="46"/>
      <c r="M39" s="46"/>
    </row>
    <row r="40" spans="1:13" ht="14.75" customHeight="1" thickBot="1">
      <c r="A40" s="228"/>
      <c r="B40" s="2135"/>
      <c r="C40" s="2052" t="s">
        <v>819</v>
      </c>
      <c r="D40" s="2053" t="s">
        <v>820</v>
      </c>
      <c r="E40" s="1527" t="s">
        <v>826</v>
      </c>
      <c r="F40" s="1902" t="s">
        <v>827</v>
      </c>
      <c r="G40" s="2052" t="s">
        <v>819</v>
      </c>
      <c r="H40" s="2053" t="s">
        <v>820</v>
      </c>
      <c r="I40" s="1527" t="s">
        <v>826</v>
      </c>
      <c r="J40" s="1902" t="s">
        <v>827</v>
      </c>
      <c r="K40" s="46"/>
      <c r="L40" s="46"/>
      <c r="M40" s="46"/>
    </row>
    <row r="41" spans="1:13" ht="14.75" customHeight="1">
      <c r="A41" s="228"/>
      <c r="B41" s="1529" t="s">
        <v>126</v>
      </c>
      <c r="C41" s="1530">
        <v>117687.023</v>
      </c>
      <c r="D41" s="1531">
        <v>123089.317</v>
      </c>
      <c r="E41" s="1903">
        <v>5402.2939999999944</v>
      </c>
      <c r="F41" s="1904">
        <v>4.5903905649818277E-2</v>
      </c>
      <c r="G41" s="1530">
        <v>117687.023</v>
      </c>
      <c r="H41" s="1531">
        <v>125872.8083065274</v>
      </c>
      <c r="I41" s="1903">
        <v>8185.7853065273957</v>
      </c>
      <c r="J41" s="1904">
        <v>6.955554739903147E-2</v>
      </c>
      <c r="K41" s="46"/>
      <c r="L41" s="46"/>
      <c r="M41" s="46"/>
    </row>
    <row r="42" spans="1:13" ht="14.75" customHeight="1">
      <c r="A42" s="228"/>
      <c r="B42" s="1536" t="s">
        <v>127</v>
      </c>
      <c r="C42" s="1530">
        <v>51662.553461194984</v>
      </c>
      <c r="D42" s="1531">
        <v>53340.008432462018</v>
      </c>
      <c r="E42" s="1903">
        <v>1677.4549712670341</v>
      </c>
      <c r="F42" s="1904">
        <v>3.2469455318870688E-2</v>
      </c>
      <c r="G42" s="1530">
        <v>51662.553461194984</v>
      </c>
      <c r="H42" s="1531">
        <v>55469.98752971366</v>
      </c>
      <c r="I42" s="1903">
        <v>3807.4340685186762</v>
      </c>
      <c r="J42" s="1904">
        <v>7.3698139434368759E-2</v>
      </c>
      <c r="K42" s="46"/>
      <c r="L42" s="46"/>
      <c r="M42" s="46"/>
    </row>
    <row r="43" spans="1:13" ht="14.75" customHeight="1">
      <c r="A43" s="228"/>
      <c r="B43" s="1537" t="s">
        <v>128</v>
      </c>
      <c r="C43" s="1538">
        <v>31382.59501401399</v>
      </c>
      <c r="D43" s="1539">
        <v>31484.93453188401</v>
      </c>
      <c r="E43" s="1905">
        <v>102.33951787001934</v>
      </c>
      <c r="F43" s="1860">
        <v>3.2610278985634178E-3</v>
      </c>
      <c r="G43" s="1538">
        <v>31382.59501401399</v>
      </c>
      <c r="H43" s="1539">
        <v>32745.956050826993</v>
      </c>
      <c r="I43" s="1906">
        <v>1363.361036813003</v>
      </c>
      <c r="J43" s="1907">
        <v>4.3443221830578027E-2</v>
      </c>
      <c r="K43" s="46"/>
      <c r="L43" s="46"/>
      <c r="M43" s="46"/>
    </row>
    <row r="44" spans="1:13" ht="14.75" customHeight="1">
      <c r="A44" s="228"/>
      <c r="B44" s="1537" t="s">
        <v>129</v>
      </c>
      <c r="C44" s="1538">
        <v>20279.958447180998</v>
      </c>
      <c r="D44" s="1539">
        <v>21855.073900578009</v>
      </c>
      <c r="E44" s="1905">
        <v>1575.1154533970112</v>
      </c>
      <c r="F44" s="1860">
        <v>7.7668574001243051E-2</v>
      </c>
      <c r="G44" s="1538">
        <v>20279.958447180998</v>
      </c>
      <c r="H44" s="1539">
        <v>22724.031478886671</v>
      </c>
      <c r="I44" s="1906">
        <v>2444.0730317056732</v>
      </c>
      <c r="J44" s="1907">
        <v>0.12051666861503896</v>
      </c>
      <c r="K44" s="46"/>
      <c r="L44" s="46"/>
      <c r="M44" s="46"/>
    </row>
    <row r="45" spans="1:13" ht="14.75" customHeight="1">
      <c r="A45" s="228"/>
      <c r="B45" s="1536" t="s">
        <v>659</v>
      </c>
      <c r="C45" s="1530">
        <v>64384.125246218013</v>
      </c>
      <c r="D45" s="1531">
        <v>67958.216697833006</v>
      </c>
      <c r="E45" s="1903">
        <v>3574.0914516149933</v>
      </c>
      <c r="F45" s="1904">
        <v>5.5511998306212007E-2</v>
      </c>
      <c r="G45" s="1530">
        <v>64384.125246218013</v>
      </c>
      <c r="H45" s="1531">
        <v>68528.176520095207</v>
      </c>
      <c r="I45" s="1903">
        <v>4144.051273877194</v>
      </c>
      <c r="J45" s="1904">
        <v>6.4364488265228337E-2</v>
      </c>
      <c r="K45" s="46"/>
      <c r="L45" s="46"/>
      <c r="M45" s="46"/>
    </row>
    <row r="46" spans="1:13" ht="14.75" customHeight="1">
      <c r="A46" s="228"/>
      <c r="B46" s="1537" t="s">
        <v>130</v>
      </c>
      <c r="C46" s="1538">
        <v>7912.3137061240004</v>
      </c>
      <c r="D46" s="1539">
        <v>8096.7726657430039</v>
      </c>
      <c r="E46" s="1905">
        <v>184.45895961900351</v>
      </c>
      <c r="F46" s="1860">
        <v>2.3312897651698972E-2</v>
      </c>
      <c r="G46" s="1538">
        <v>7912.3137061240004</v>
      </c>
      <c r="H46" s="1539">
        <v>8337.2267628402114</v>
      </c>
      <c r="I46" s="1905">
        <v>424.91305671621103</v>
      </c>
      <c r="J46" s="1860">
        <v>5.3702756551138098E-2</v>
      </c>
      <c r="K46" s="46"/>
      <c r="L46" s="46"/>
      <c r="M46" s="46"/>
    </row>
    <row r="47" spans="1:13" ht="14.75" customHeight="1">
      <c r="A47" s="228"/>
      <c r="B47" s="1537" t="s">
        <v>131</v>
      </c>
      <c r="C47" s="1538">
        <v>16268.201647996999</v>
      </c>
      <c r="D47" s="1539">
        <v>16446.505680805018</v>
      </c>
      <c r="E47" s="1905">
        <v>178.30403280801875</v>
      </c>
      <c r="F47" s="1860">
        <v>1.0960279240820325E-2</v>
      </c>
      <c r="G47" s="1538">
        <v>16268.201647996999</v>
      </c>
      <c r="H47" s="1539">
        <v>16456.168293431987</v>
      </c>
      <c r="I47" s="1905">
        <v>187.9666454349881</v>
      </c>
      <c r="J47" s="1860">
        <v>1.1554236264223583E-2</v>
      </c>
      <c r="K47" s="46"/>
      <c r="L47" s="46"/>
      <c r="M47" s="46"/>
    </row>
    <row r="48" spans="1:13" ht="14.75" customHeight="1">
      <c r="A48" s="228"/>
      <c r="B48" s="1537" t="s">
        <v>132</v>
      </c>
      <c r="C48" s="1538">
        <v>21613.749651089998</v>
      </c>
      <c r="D48" s="1539">
        <v>23377.467005794992</v>
      </c>
      <c r="E48" s="1905">
        <v>1763.7173547049933</v>
      </c>
      <c r="F48" s="1860">
        <v>8.160163706791379E-2</v>
      </c>
      <c r="G48" s="1538">
        <v>21613.749651089998</v>
      </c>
      <c r="H48" s="1539">
        <v>23489.528456792887</v>
      </c>
      <c r="I48" s="1906">
        <v>1875.7788057028883</v>
      </c>
      <c r="J48" s="1907">
        <v>8.6786366825910344E-2</v>
      </c>
      <c r="K48" s="46"/>
      <c r="L48" s="46"/>
      <c r="M48" s="46"/>
    </row>
    <row r="49" spans="1:26" ht="14.75" customHeight="1">
      <c r="A49" s="228"/>
      <c r="B49" s="1908" t="s">
        <v>133</v>
      </c>
      <c r="C49" s="1862">
        <v>12708.759598157012</v>
      </c>
      <c r="D49" s="1863">
        <v>13780.860543770003</v>
      </c>
      <c r="E49" s="1909">
        <v>1072.1009456129905</v>
      </c>
      <c r="F49" s="1869">
        <v>8.4359212032656838E-2</v>
      </c>
      <c r="G49" s="1862">
        <v>12708.759598157012</v>
      </c>
      <c r="H49" s="1863">
        <v>13916.655102665529</v>
      </c>
      <c r="I49" s="1906">
        <v>1207.8955045085168</v>
      </c>
      <c r="J49" s="1907">
        <v>9.5044327117784322E-2</v>
      </c>
      <c r="K49" s="46"/>
      <c r="L49" s="46"/>
      <c r="M49" s="46"/>
    </row>
    <row r="50" spans="1:26" ht="14.75" customHeight="1">
      <c r="A50" s="228"/>
      <c r="B50" s="1908" t="s">
        <v>134</v>
      </c>
      <c r="C50" s="1862">
        <v>5881.1006428500023</v>
      </c>
      <c r="D50" s="1863">
        <v>6256.6108017199931</v>
      </c>
      <c r="E50" s="1867">
        <v>375.51015886999085</v>
      </c>
      <c r="F50" s="1869">
        <v>6.3850320148239659E-2</v>
      </c>
      <c r="G50" s="1862">
        <v>5881.1006428500023</v>
      </c>
      <c r="H50" s="1863">
        <v>6328.5979043645893</v>
      </c>
      <c r="I50" s="1867">
        <v>447.49726151458708</v>
      </c>
      <c r="J50" s="1869">
        <v>7.6090733468170635E-2</v>
      </c>
      <c r="K50" s="46"/>
      <c r="L50" s="46"/>
      <c r="M50" s="46"/>
    </row>
    <row r="51" spans="1:26" ht="14.75" customHeight="1" thickBot="1">
      <c r="A51" s="228"/>
      <c r="B51" s="1910" t="s">
        <v>854</v>
      </c>
      <c r="C51" s="1551">
        <v>1640.344292587004</v>
      </c>
      <c r="D51" s="1894">
        <v>1791.0918697049638</v>
      </c>
      <c r="E51" s="1911">
        <v>150.74757711795974</v>
      </c>
      <c r="F51" s="1912">
        <v>9.1899961367387206E-2</v>
      </c>
      <c r="G51" s="1551">
        <v>1640.344292587004</v>
      </c>
      <c r="H51" s="1894">
        <v>1874.6442567185284</v>
      </c>
      <c r="I51" s="1911">
        <v>234.29996413152435</v>
      </c>
      <c r="J51" s="1912">
        <v>0.14283584561507356</v>
      </c>
      <c r="K51" s="46"/>
      <c r="L51" s="46"/>
      <c r="M51" s="46"/>
    </row>
    <row r="52" spans="1:26" ht="14.75" customHeight="1">
      <c r="A52" s="228"/>
      <c r="B52" s="46"/>
      <c r="C52" s="46"/>
      <c r="D52" s="46"/>
      <c r="E52" s="46"/>
      <c r="F52" s="46"/>
      <c r="G52" s="46"/>
      <c r="H52" s="46"/>
      <c r="I52" s="46"/>
      <c r="J52" s="46"/>
      <c r="K52" s="46"/>
      <c r="L52" s="46"/>
      <c r="M52" s="46"/>
    </row>
    <row r="53" spans="1:26" ht="14.75" customHeight="1">
      <c r="A53" s="228"/>
      <c r="B53" s="472" t="s">
        <v>860</v>
      </c>
      <c r="C53" s="46"/>
      <c r="D53" s="46"/>
      <c r="E53" s="46"/>
      <c r="F53" s="46"/>
      <c r="G53" s="46"/>
      <c r="H53" s="46"/>
      <c r="I53" s="2015"/>
      <c r="J53" s="1186" t="s">
        <v>137</v>
      </c>
      <c r="K53" s="46"/>
      <c r="L53" s="46"/>
      <c r="M53" s="46"/>
    </row>
    <row r="54" spans="1:26" ht="14.75" customHeight="1">
      <c r="A54" s="46"/>
      <c r="B54" s="472" t="s">
        <v>858</v>
      </c>
      <c r="C54" s="1645"/>
      <c r="D54" s="1645"/>
      <c r="E54" s="1186"/>
      <c r="F54" s="1186"/>
      <c r="G54" s="1186"/>
      <c r="H54" s="1186"/>
      <c r="I54" s="2016"/>
      <c r="J54" s="1186" t="s">
        <v>859</v>
      </c>
      <c r="K54" s="1186"/>
      <c r="L54" s="1186"/>
      <c r="M54" s="46"/>
      <c r="N54" s="1719"/>
    </row>
    <row r="55" spans="1:26" ht="14.75" customHeight="1">
      <c r="A55" s="46"/>
      <c r="C55" s="1645"/>
      <c r="D55" s="1645"/>
      <c r="E55" s="1186"/>
      <c r="F55" s="1186"/>
      <c r="G55" s="1186"/>
      <c r="H55" s="1186"/>
      <c r="I55" s="1186"/>
      <c r="J55" s="1186"/>
      <c r="K55" s="1186"/>
      <c r="L55" s="1186"/>
      <c r="M55" s="46"/>
      <c r="N55" s="129"/>
      <c r="O55" s="131"/>
    </row>
    <row r="56" spans="1:26" ht="14.75" customHeight="1">
      <c r="A56" s="46"/>
      <c r="B56"/>
      <c r="C56" s="1645"/>
      <c r="D56" s="1645"/>
      <c r="E56" s="1186"/>
      <c r="F56" s="1186"/>
      <c r="G56" s="1186"/>
      <c r="H56" s="1186"/>
      <c r="I56" s="1186"/>
      <c r="J56" s="1186"/>
      <c r="K56" s="1186"/>
      <c r="L56" s="1186"/>
      <c r="M56" s="46"/>
      <c r="N56" s="129"/>
      <c r="O56" s="131"/>
      <c r="P56" s="131"/>
    </row>
    <row r="57" spans="1:26" ht="14.75" customHeight="1">
      <c r="A57" s="46"/>
      <c r="B57" s="472" t="s">
        <v>387</v>
      </c>
      <c r="C57" s="1645"/>
      <c r="D57" s="1645"/>
      <c r="E57" s="1186"/>
      <c r="F57" s="1186"/>
      <c r="G57" s="1186"/>
      <c r="H57" s="1186"/>
      <c r="I57" s="1186"/>
      <c r="J57" s="1186"/>
      <c r="K57" s="1186"/>
      <c r="L57" s="1186"/>
      <c r="M57" s="46"/>
      <c r="N57" s="129"/>
      <c r="O57" s="131"/>
      <c r="P57" s="131"/>
    </row>
    <row r="58" spans="1:26" ht="14.75" customHeight="1">
      <c r="A58" s="46"/>
      <c r="B58" s="1711"/>
      <c r="C58" s="1186"/>
      <c r="D58" s="1186"/>
      <c r="E58" s="1186"/>
      <c r="F58" s="1186"/>
      <c r="G58" s="1186"/>
      <c r="H58" s="1186"/>
      <c r="I58" s="1186"/>
      <c r="J58" s="1186"/>
      <c r="K58" s="1186"/>
      <c r="L58" s="1186"/>
      <c r="M58" s="46"/>
      <c r="N58" s="128"/>
      <c r="P58" s="131"/>
    </row>
    <row r="59" spans="1:26" ht="14.75" customHeight="1">
      <c r="A59" s="46"/>
      <c r="B59" s="1711"/>
      <c r="C59" s="1186"/>
      <c r="D59" s="1186"/>
      <c r="E59" s="1186"/>
      <c r="F59" s="1186"/>
      <c r="G59" s="1186"/>
      <c r="H59" s="1186"/>
      <c r="I59" s="1186"/>
      <c r="J59" s="1186"/>
      <c r="K59" s="1186"/>
      <c r="L59" s="1186"/>
      <c r="M59" s="46"/>
      <c r="N59" s="128"/>
      <c r="P59" s="131"/>
    </row>
    <row r="60" spans="1:26" ht="14.75" customHeight="1">
      <c r="A60" s="46"/>
      <c r="B60" s="1644"/>
      <c r="C60" s="1186"/>
      <c r="D60" s="1186"/>
      <c r="E60" s="1186"/>
      <c r="F60" s="1186"/>
      <c r="G60" s="1186"/>
      <c r="H60" s="1186"/>
      <c r="I60" s="1186"/>
      <c r="J60" s="1186"/>
      <c r="K60" s="1186"/>
      <c r="L60" s="1186"/>
      <c r="M60" s="46"/>
      <c r="P60" s="131"/>
    </row>
    <row r="61" spans="1:26" ht="14.75" customHeight="1">
      <c r="A61" s="46"/>
      <c r="B61" s="1644"/>
      <c r="C61" s="46"/>
      <c r="D61" s="46"/>
      <c r="E61" s="46"/>
      <c r="F61" s="46"/>
      <c r="G61" s="46"/>
      <c r="H61" s="46"/>
      <c r="I61" s="46"/>
      <c r="J61" s="46"/>
      <c r="K61" s="46"/>
      <c r="L61" s="46"/>
      <c r="M61" s="46"/>
      <c r="P61" s="131"/>
    </row>
    <row r="62" spans="1:26" ht="14.75" customHeight="1">
      <c r="A62" s="46"/>
      <c r="B62" s="1644"/>
      <c r="C62" s="46"/>
      <c r="D62" s="46"/>
      <c r="E62" s="46"/>
      <c r="F62" s="46"/>
      <c r="G62" s="46"/>
      <c r="H62" s="46"/>
      <c r="I62" s="46"/>
      <c r="J62" s="46"/>
      <c r="K62" s="46"/>
      <c r="L62" s="46"/>
      <c r="M62" s="46"/>
      <c r="P62" s="131"/>
    </row>
    <row r="63" spans="1:26" ht="14.75" customHeight="1">
      <c r="A63" s="46"/>
      <c r="B63" s="1716"/>
      <c r="E63" s="131"/>
      <c r="F63" s="131"/>
      <c r="G63" s="131"/>
      <c r="H63" s="131"/>
      <c r="I63" s="131"/>
      <c r="J63" s="46"/>
      <c r="K63" s="46"/>
      <c r="L63" s="46"/>
      <c r="M63" s="46"/>
      <c r="P63" s="131"/>
      <c r="Q63" s="40"/>
      <c r="U63" s="46"/>
      <c r="V63" s="46"/>
      <c r="W63" s="46"/>
      <c r="X63" s="46"/>
      <c r="Y63" s="46"/>
      <c r="Z63" s="46"/>
    </row>
    <row r="64" spans="1:26" ht="14.75" customHeight="1">
      <c r="A64" s="46"/>
      <c r="B64" s="1716"/>
      <c r="E64" s="131"/>
      <c r="F64" s="131"/>
      <c r="G64" s="131"/>
      <c r="H64" s="131"/>
      <c r="I64" s="131"/>
      <c r="J64" s="46"/>
      <c r="K64" s="46"/>
      <c r="L64" s="46"/>
      <c r="M64" s="46"/>
      <c r="N64" s="40"/>
      <c r="O64" s="40"/>
      <c r="P64" s="131"/>
      <c r="Q64" s="40"/>
      <c r="U64" s="46"/>
      <c r="V64" s="46"/>
      <c r="W64" s="46"/>
      <c r="X64" s="46"/>
      <c r="Y64" s="46"/>
      <c r="Z64" s="46"/>
    </row>
    <row r="65" spans="1:26" ht="14.75" customHeight="1">
      <c r="A65" s="46"/>
      <c r="E65" s="131"/>
      <c r="F65" s="131"/>
      <c r="G65" s="131"/>
      <c r="H65" s="131"/>
      <c r="I65" s="131"/>
      <c r="J65" s="46"/>
      <c r="K65" s="46"/>
      <c r="L65" s="46"/>
      <c r="M65" s="46"/>
      <c r="N65" s="40"/>
      <c r="O65" s="40"/>
      <c r="P65" s="40"/>
      <c r="Q65" s="40"/>
      <c r="U65" s="131"/>
      <c r="V65" s="131"/>
      <c r="W65" s="131"/>
      <c r="X65" s="131"/>
      <c r="Y65" s="46"/>
      <c r="Z65" s="46"/>
    </row>
    <row r="66" spans="1:26" ht="14.75" customHeight="1">
      <c r="A66" s="46"/>
      <c r="E66" s="131"/>
      <c r="F66" s="131"/>
      <c r="G66" s="131"/>
      <c r="H66" s="131"/>
      <c r="I66" s="131"/>
      <c r="J66" s="46"/>
      <c r="K66" s="46"/>
      <c r="L66" s="46"/>
      <c r="M66" s="46"/>
      <c r="N66" s="40"/>
      <c r="O66" s="40"/>
      <c r="P66" s="40"/>
      <c r="Q66" s="40"/>
      <c r="U66" s="131"/>
      <c r="V66" s="131"/>
      <c r="W66" s="131"/>
      <c r="X66" s="131"/>
      <c r="Y66" s="46"/>
      <c r="Z66" s="46"/>
    </row>
    <row r="67" spans="1:26" ht="14.75" customHeight="1">
      <c r="A67" s="46"/>
      <c r="E67" s="46"/>
      <c r="F67" s="46"/>
      <c r="G67" s="46"/>
      <c r="H67" s="46"/>
      <c r="I67" s="46"/>
      <c r="J67" s="46"/>
      <c r="K67" s="46"/>
      <c r="L67" s="46"/>
      <c r="M67" s="46"/>
      <c r="N67" s="40"/>
      <c r="O67" s="40"/>
      <c r="P67" s="40"/>
      <c r="Q67" s="40"/>
      <c r="U67" s="131"/>
      <c r="V67" s="131"/>
      <c r="W67" s="131"/>
      <c r="X67" s="131"/>
      <c r="Y67" s="46"/>
      <c r="Z67" s="46"/>
    </row>
    <row r="68" spans="1:26" ht="14.75" customHeight="1">
      <c r="A68" s="46"/>
      <c r="E68" s="46"/>
      <c r="F68" s="46"/>
      <c r="G68" s="46"/>
      <c r="H68" s="46"/>
      <c r="I68" s="46"/>
      <c r="J68" s="46"/>
      <c r="K68" s="46"/>
      <c r="L68" s="46"/>
      <c r="M68" s="46"/>
      <c r="N68" s="40"/>
      <c r="O68" s="40"/>
      <c r="P68" s="40"/>
      <c r="Q68" s="40"/>
      <c r="U68" s="46"/>
      <c r="V68" s="46"/>
      <c r="W68" s="46"/>
      <c r="X68" s="46"/>
      <c r="Y68" s="46"/>
      <c r="Z68" s="46"/>
    </row>
    <row r="69" spans="1:26" ht="14.75" customHeight="1">
      <c r="A69" s="46"/>
      <c r="E69" s="46"/>
      <c r="F69" s="46"/>
      <c r="G69" s="46"/>
      <c r="H69" s="46"/>
      <c r="I69" s="46"/>
      <c r="J69" s="46"/>
      <c r="K69" s="46"/>
      <c r="L69" s="46"/>
      <c r="M69" s="46"/>
      <c r="N69" s="40"/>
      <c r="O69" s="40"/>
      <c r="U69" s="46"/>
      <c r="V69" s="46"/>
      <c r="W69" s="46"/>
      <c r="X69" s="46"/>
      <c r="Y69" s="46"/>
      <c r="Z69" s="46"/>
    </row>
    <row r="70" spans="1:26" ht="15" customHeight="1">
      <c r="A70" s="46"/>
      <c r="B70" s="46"/>
      <c r="C70" s="46"/>
      <c r="D70" s="46"/>
      <c r="E70" s="46"/>
      <c r="F70" s="46"/>
      <c r="G70" s="46"/>
      <c r="H70" s="46"/>
      <c r="I70" s="46"/>
      <c r="J70" s="46"/>
      <c r="K70" s="46"/>
      <c r="L70" s="46"/>
      <c r="M70" s="46"/>
    </row>
    <row r="71" spans="1:26" ht="15" customHeight="1">
      <c r="A71" s="46"/>
      <c r="L71" s="46"/>
    </row>
    <row r="72" spans="1:26" ht="14.75" customHeight="1">
      <c r="A72" s="46"/>
      <c r="L72" s="46"/>
    </row>
    <row r="73" spans="1:26" ht="15" customHeight="1">
      <c r="A73" s="46"/>
      <c r="L73" s="46"/>
    </row>
    <row r="74" spans="1:26">
      <c r="A74" s="46"/>
      <c r="L74" s="46"/>
    </row>
    <row r="75" spans="1:26">
      <c r="A75" s="46"/>
      <c r="L75" s="46"/>
    </row>
    <row r="76" spans="1:26">
      <c r="A76" s="46"/>
      <c r="L76" s="46"/>
    </row>
    <row r="77" spans="1:26">
      <c r="A77" s="46"/>
      <c r="L77" s="46"/>
    </row>
    <row r="78" spans="1:26">
      <c r="A78" s="46"/>
      <c r="L78" s="46"/>
    </row>
    <row r="79" spans="1:26">
      <c r="A79" s="46"/>
      <c r="L79" s="46"/>
    </row>
    <row r="80" spans="1:26">
      <c r="A80" s="46"/>
      <c r="L80" s="46"/>
    </row>
    <row r="81" spans="1:13">
      <c r="A81" s="46"/>
      <c r="L81" s="46"/>
    </row>
    <row r="82" spans="1:13">
      <c r="A82" s="46"/>
      <c r="L82" s="46"/>
    </row>
    <row r="83" spans="1:13">
      <c r="A83" s="46"/>
      <c r="L83" s="46"/>
    </row>
    <row r="84" spans="1:13">
      <c r="A84" s="46"/>
      <c r="L84" s="46"/>
    </row>
    <row r="85" spans="1:13">
      <c r="A85" s="46"/>
      <c r="L85" s="46"/>
    </row>
    <row r="86" spans="1:13">
      <c r="A86" s="46"/>
      <c r="L86" s="46"/>
    </row>
    <row r="87" spans="1:13">
      <c r="A87" s="46"/>
      <c r="L87" s="46"/>
    </row>
    <row r="88" spans="1:13" ht="15" customHeight="1">
      <c r="A88" s="46"/>
      <c r="L88" s="46"/>
    </row>
    <row r="89" spans="1:13" ht="14.75" customHeight="1">
      <c r="A89" s="46"/>
      <c r="L89" s="46"/>
      <c r="M89" s="46"/>
    </row>
    <row r="90" spans="1:13" ht="14.75" customHeight="1">
      <c r="A90" s="46"/>
      <c r="L90" s="46"/>
      <c r="M90" s="46"/>
    </row>
    <row r="91" spans="1:13" ht="14.75" customHeight="1">
      <c r="A91" s="46"/>
      <c r="L91" s="46"/>
      <c r="M91" s="46"/>
    </row>
    <row r="92" spans="1:13" ht="14.75" customHeight="1">
      <c r="A92" s="46"/>
      <c r="L92" s="46"/>
      <c r="M92" s="46"/>
    </row>
    <row r="93" spans="1:13" ht="14.75" customHeight="1">
      <c r="A93" s="46"/>
      <c r="L93" s="46"/>
      <c r="M93" s="46"/>
    </row>
    <row r="94" spans="1:13" ht="14.75" customHeight="1">
      <c r="A94" s="46"/>
      <c r="L94" s="46"/>
      <c r="M94" s="46"/>
    </row>
    <row r="95" spans="1:13" ht="14.75" customHeight="1">
      <c r="A95" s="46"/>
      <c r="B95" s="46"/>
      <c r="C95" s="46"/>
      <c r="D95" s="46"/>
      <c r="E95" s="46"/>
      <c r="F95" s="46"/>
      <c r="G95" s="46"/>
      <c r="H95" s="46"/>
      <c r="I95" s="46"/>
      <c r="J95" s="46"/>
      <c r="K95" s="46"/>
      <c r="L95" s="46"/>
      <c r="M95" s="46"/>
    </row>
    <row r="96" spans="1:13" ht="14.75" customHeight="1">
      <c r="A96" s="46"/>
      <c r="B96" s="46"/>
      <c r="C96" s="46"/>
      <c r="D96" s="46"/>
      <c r="E96" s="46"/>
      <c r="F96" s="46"/>
      <c r="G96" s="46"/>
      <c r="H96" s="46"/>
      <c r="I96" s="46"/>
      <c r="J96" s="46"/>
      <c r="K96" s="46"/>
      <c r="L96" s="46"/>
      <c r="M96" s="46"/>
    </row>
    <row r="97" spans="2:13" ht="14.75" customHeight="1">
      <c r="B97" s="46"/>
      <c r="C97" s="46"/>
      <c r="D97" s="46"/>
      <c r="E97" s="46"/>
      <c r="F97" s="46"/>
      <c r="G97" s="130"/>
      <c r="H97" s="130"/>
      <c r="I97" s="130"/>
      <c r="J97" s="130"/>
      <c r="K97" s="130"/>
      <c r="L97" s="130"/>
      <c r="M97" s="130"/>
    </row>
    <row r="98" spans="2:13" ht="14.75" customHeight="1">
      <c r="B98" s="46"/>
      <c r="C98" s="46"/>
      <c r="D98" s="46"/>
      <c r="E98" s="46"/>
      <c r="F98" s="46"/>
      <c r="G98" s="130"/>
      <c r="H98" s="130"/>
      <c r="I98" s="130"/>
      <c r="J98" s="130"/>
      <c r="K98" s="130"/>
      <c r="L98" s="130"/>
      <c r="M98" s="130"/>
    </row>
    <row r="99" spans="2:13" ht="14.75" customHeight="1">
      <c r="B99" s="46"/>
      <c r="C99" s="46"/>
      <c r="D99" s="46"/>
      <c r="E99" s="46"/>
      <c r="F99" s="46"/>
      <c r="G99" s="130"/>
      <c r="H99" s="130"/>
      <c r="I99" s="130"/>
      <c r="J99" s="130"/>
      <c r="K99" s="130"/>
      <c r="L99" s="130"/>
      <c r="M99" s="130"/>
    </row>
    <row r="100" spans="2:13" ht="14.75" customHeight="1">
      <c r="B100" s="46"/>
      <c r="C100" s="46"/>
      <c r="D100" s="46"/>
      <c r="E100" s="46"/>
      <c r="F100" s="46"/>
      <c r="G100" s="130"/>
      <c r="H100" s="130"/>
      <c r="I100" s="130"/>
      <c r="J100" s="130"/>
      <c r="K100" s="130"/>
      <c r="L100" s="130"/>
      <c r="M100" s="130"/>
    </row>
    <row r="101" spans="2:13" ht="14.5">
      <c r="B101" s="77"/>
      <c r="C101" s="77"/>
      <c r="D101" s="77"/>
      <c r="E101" s="77"/>
      <c r="F101" s="77"/>
    </row>
    <row r="102" spans="2:13" ht="14.5">
      <c r="B102" s="77"/>
      <c r="C102" s="77"/>
      <c r="D102" s="77"/>
      <c r="E102" s="77"/>
      <c r="F102" s="77"/>
    </row>
    <row r="103" spans="2:13" ht="14.5">
      <c r="B103" s="77"/>
      <c r="C103" s="77"/>
      <c r="D103" s="77"/>
      <c r="E103" s="77"/>
      <c r="F103" s="77"/>
    </row>
    <row r="104" spans="2:13" ht="14.5">
      <c r="B104" s="77"/>
      <c r="C104" s="77"/>
      <c r="D104" s="77"/>
      <c r="E104" s="77"/>
      <c r="F104" s="77"/>
    </row>
    <row r="105" spans="2:13" ht="14.5">
      <c r="B105" s="77"/>
      <c r="C105" s="77"/>
      <c r="D105" s="77"/>
      <c r="E105" s="77"/>
      <c r="F105" s="77"/>
    </row>
    <row r="106" spans="2:13" ht="14.5">
      <c r="B106" s="77"/>
      <c r="C106" s="77"/>
      <c r="D106" s="77"/>
      <c r="E106" s="77"/>
      <c r="F106" s="77"/>
    </row>
    <row r="107" spans="2:13" ht="14.5">
      <c r="B107" s="77"/>
      <c r="C107" s="77"/>
      <c r="D107" s="77"/>
      <c r="E107" s="77"/>
      <c r="F107" s="77"/>
    </row>
    <row r="108" spans="2:13" ht="14.5">
      <c r="B108" s="77"/>
      <c r="C108" s="77"/>
      <c r="D108" s="77"/>
      <c r="E108" s="77"/>
      <c r="F108" s="77"/>
    </row>
    <row r="109" spans="2:13" ht="14.5">
      <c r="B109" s="77"/>
      <c r="C109" s="77"/>
      <c r="D109" s="77"/>
      <c r="E109" s="77"/>
      <c r="F109" s="77"/>
    </row>
    <row r="110" spans="2:13" ht="14.5">
      <c r="B110" s="77"/>
      <c r="C110" s="77"/>
      <c r="D110" s="77"/>
      <c r="E110" s="77"/>
      <c r="F110" s="77"/>
    </row>
    <row r="111" spans="2:13" ht="14.5">
      <c r="B111" s="77"/>
      <c r="C111" s="77"/>
      <c r="D111" s="77"/>
      <c r="E111" s="77"/>
      <c r="F111" s="77"/>
    </row>
    <row r="112" spans="2:13" ht="14.5">
      <c r="B112" s="77"/>
      <c r="C112" s="77"/>
      <c r="D112" s="77"/>
      <c r="E112" s="77"/>
      <c r="F112" s="77"/>
    </row>
    <row r="113" spans="2:6" ht="14.5">
      <c r="B113" s="77"/>
      <c r="C113" s="77"/>
      <c r="D113" s="77"/>
      <c r="E113" s="77"/>
      <c r="F113" s="77"/>
    </row>
    <row r="114" spans="2:6" ht="14.5">
      <c r="B114" s="77"/>
      <c r="C114" s="77"/>
      <c r="D114" s="77"/>
      <c r="E114" s="77"/>
      <c r="F114" s="77"/>
    </row>
    <row r="115" spans="2:6" ht="14.5">
      <c r="B115" s="77"/>
      <c r="C115" s="77"/>
      <c r="D115" s="77"/>
      <c r="E115" s="77"/>
      <c r="F115" s="77"/>
    </row>
    <row r="116" spans="2:6" ht="14.5">
      <c r="B116" s="77"/>
      <c r="C116" s="77"/>
      <c r="D116" s="77"/>
      <c r="E116" s="77"/>
      <c r="F116" s="77"/>
    </row>
    <row r="117" spans="2:6" ht="14.5">
      <c r="B117" s="77"/>
      <c r="C117" s="77"/>
      <c r="D117" s="77"/>
      <c r="E117" s="77"/>
      <c r="F117" s="77"/>
    </row>
    <row r="118" spans="2:6" ht="14.5">
      <c r="B118" s="77"/>
      <c r="C118" s="77"/>
      <c r="D118" s="77"/>
      <c r="E118" s="77"/>
      <c r="F118" s="77"/>
    </row>
  </sheetData>
  <mergeCells count="15">
    <mergeCell ref="B38:B40"/>
    <mergeCell ref="C38:D39"/>
    <mergeCell ref="E38:F39"/>
    <mergeCell ref="G38:H39"/>
    <mergeCell ref="I38:J39"/>
    <mergeCell ref="B20:B22"/>
    <mergeCell ref="C20:D21"/>
    <mergeCell ref="E20:F21"/>
    <mergeCell ref="G20:H21"/>
    <mergeCell ref="I20:J21"/>
    <mergeCell ref="B4:B6"/>
    <mergeCell ref="C4:E5"/>
    <mergeCell ref="F4:G5"/>
    <mergeCell ref="H4:I5"/>
    <mergeCell ref="J4:K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60" zoomScaleNormal="60" workbookViewId="0">
      <pane xSplit="2" topLeftCell="C1" activePane="topRight" state="frozen"/>
      <selection sqref="A1:A3"/>
      <selection pane="topRight" activeCell="D20" sqref="D20"/>
    </sheetView>
  </sheetViews>
  <sheetFormatPr baseColWidth="10" defaultColWidth="11.453125" defaultRowHeight="14"/>
  <cols>
    <col min="1" max="1" width="11.453125" style="40"/>
    <col min="2" max="2" width="55.453125" style="40" customWidth="1"/>
    <col min="3" max="3" width="12" style="40" bestFit="1" customWidth="1"/>
    <col min="4" max="5" width="15.81640625" style="40" bestFit="1" customWidth="1"/>
    <col min="6" max="7" width="11.453125" style="40" bestFit="1" customWidth="1"/>
    <col min="8" max="16384" width="11.453125" style="40"/>
  </cols>
  <sheetData>
    <row r="1" spans="1:7" ht="14.5">
      <c r="A1" s="132" t="s">
        <v>39</v>
      </c>
    </row>
    <row r="2" spans="1:7" ht="14.5" thickBot="1"/>
    <row r="3" spans="1:7" customFormat="1" ht="14.5">
      <c r="B3" s="606" t="s">
        <v>141</v>
      </c>
      <c r="C3" s="2146" t="s">
        <v>740</v>
      </c>
      <c r="D3" s="2147"/>
      <c r="E3" s="2148"/>
      <c r="F3" s="2146" t="s">
        <v>142</v>
      </c>
      <c r="G3" s="2148"/>
    </row>
    <row r="4" spans="1:7" customFormat="1" ht="15" thickBot="1">
      <c r="B4" s="428" t="s">
        <v>63</v>
      </c>
      <c r="C4" s="492" t="s">
        <v>819</v>
      </c>
      <c r="D4" s="493" t="s">
        <v>727</v>
      </c>
      <c r="E4" s="493" t="s">
        <v>820</v>
      </c>
      <c r="F4" s="494" t="str">
        <f>+F16</f>
        <v>TaT</v>
      </c>
      <c r="G4" s="495" t="str">
        <f>+G16</f>
        <v>AaA</v>
      </c>
    </row>
    <row r="5" spans="1:7" ht="14.5" thickBot="1">
      <c r="B5" s="607" t="s">
        <v>144</v>
      </c>
      <c r="C5" s="496">
        <v>142568785</v>
      </c>
      <c r="D5" s="497">
        <v>140961978</v>
      </c>
      <c r="E5" s="498">
        <v>144752254</v>
      </c>
      <c r="F5" s="499">
        <v>2.6888640850371723E-2</v>
      </c>
      <c r="G5" s="500">
        <v>1.5315196801319448E-2</v>
      </c>
    </row>
    <row r="6" spans="1:7" ht="14.5" thickBot="1">
      <c r="B6" s="608" t="s">
        <v>145</v>
      </c>
      <c r="C6" s="501">
        <v>923946.13648514054</v>
      </c>
      <c r="D6" s="502">
        <v>581373.23998964729</v>
      </c>
      <c r="E6" s="503">
        <v>713933.3121358119</v>
      </c>
      <c r="F6" s="504">
        <v>0.22801199475319023</v>
      </c>
      <c r="G6" s="505">
        <v>-0.22729985662178931</v>
      </c>
    </row>
    <row r="7" spans="1:7">
      <c r="B7" s="609" t="s">
        <v>146</v>
      </c>
      <c r="C7" s="501">
        <v>6026341</v>
      </c>
      <c r="D7" s="502">
        <v>5044212</v>
      </c>
      <c r="E7" s="502">
        <v>4953303</v>
      </c>
      <c r="F7" s="506">
        <v>-1.8022438390773426E-2</v>
      </c>
      <c r="G7" s="507">
        <v>-0.17805796253481176</v>
      </c>
    </row>
    <row r="8" spans="1:7">
      <c r="B8" s="429" t="s">
        <v>147</v>
      </c>
      <c r="C8" s="508">
        <v>4851591</v>
      </c>
      <c r="D8" s="509">
        <v>4171379</v>
      </c>
      <c r="E8" s="509">
        <v>4142080</v>
      </c>
      <c r="F8" s="510">
        <v>-7.0238163446668667E-3</v>
      </c>
      <c r="G8" s="511">
        <v>-0.1462429541154644</v>
      </c>
    </row>
    <row r="9" spans="1:7">
      <c r="B9" s="429" t="s">
        <v>148</v>
      </c>
      <c r="C9" s="508">
        <v>2333814</v>
      </c>
      <c r="D9" s="509">
        <v>1947709</v>
      </c>
      <c r="E9" s="509">
        <v>2016442</v>
      </c>
      <c r="F9" s="510">
        <v>3.528915253767375E-2</v>
      </c>
      <c r="G9" s="511">
        <v>-0.13598855778566757</v>
      </c>
    </row>
    <row r="10" spans="1:7" ht="14.5" thickBot="1">
      <c r="B10" s="350" t="s">
        <v>149</v>
      </c>
      <c r="C10" s="508">
        <v>8360155</v>
      </c>
      <c r="D10" s="509">
        <v>6991921</v>
      </c>
      <c r="E10" s="509">
        <v>6969745</v>
      </c>
      <c r="F10" s="510">
        <v>-3.1716605493683353E-3</v>
      </c>
      <c r="G10" s="511">
        <v>-0.16631390207478211</v>
      </c>
    </row>
    <row r="11" spans="1:7">
      <c r="B11" s="610" t="s">
        <v>150</v>
      </c>
      <c r="C11" s="512">
        <v>4.2269708618194367E-2</v>
      </c>
      <c r="D11" s="513">
        <v>3.5784202744374091E-2</v>
      </c>
      <c r="E11" s="513">
        <v>3.4219176994646314E-2</v>
      </c>
      <c r="F11" s="512" t="str">
        <f>CONCATENATE(ROUND(E11*10000,0)-ROUND(D11*10000,0)," pbs")</f>
        <v>-16 pbs</v>
      </c>
      <c r="G11" s="500" t="str">
        <f>CONCATENATE(ROUND(E11*10000,0)-ROUND(C11*10000,0)," pbs")</f>
        <v>-81 pbs</v>
      </c>
    </row>
    <row r="12" spans="1:7">
      <c r="B12" s="140" t="s">
        <v>151</v>
      </c>
      <c r="C12" s="514">
        <v>3.4029826374686434E-2</v>
      </c>
      <c r="D12" s="515">
        <v>2.9592228054575113E-2</v>
      </c>
      <c r="E12" s="515">
        <v>2.8614960289323026E-2</v>
      </c>
      <c r="F12" s="514" t="str">
        <f>CONCATENATE(ROUND(E12*10000,0)-ROUND(D12*10000,0)," pbs")</f>
        <v>-10 pbs</v>
      </c>
      <c r="G12" s="540" t="str">
        <f>CONCATENATE(ROUND(E12*10000,0)-ROUND(C12*10000,0)," pbs")</f>
        <v>-54 pbs</v>
      </c>
    </row>
    <row r="13" spans="1:7" ht="14.5" thickBot="1">
      <c r="B13" s="430" t="s">
        <v>152</v>
      </c>
      <c r="C13" s="611">
        <v>5.8639449021046224E-2</v>
      </c>
      <c r="D13" s="612">
        <v>4.9601467709257031E-2</v>
      </c>
      <c r="E13" s="612">
        <v>4.814947475705629E-2</v>
      </c>
      <c r="F13" s="611" t="str">
        <f>CONCATENATE(ROUND(E13*10000,0)-ROUND(D13*10000,0)," pbs")</f>
        <v>-15 pbs</v>
      </c>
      <c r="G13" s="613" t="str">
        <f>CONCATENATE(ROUND(E13*10000,0)-ROUND(C13*10000,0)," pbs")</f>
        <v>-105 pbs</v>
      </c>
    </row>
    <row r="14" spans="1:7" ht="14.5" thickBot="1"/>
    <row r="15" spans="1:7">
      <c r="B15" s="606" t="s">
        <v>141</v>
      </c>
      <c r="C15" s="2146" t="s">
        <v>740</v>
      </c>
      <c r="D15" s="2149"/>
      <c r="E15" s="2148"/>
      <c r="F15" s="2147" t="s">
        <v>142</v>
      </c>
      <c r="G15" s="2148"/>
    </row>
    <row r="16" spans="1:7" ht="14.5" thickBot="1">
      <c r="B16" s="431" t="s">
        <v>63</v>
      </c>
      <c r="C16" s="1085" t="str">
        <f>+C4</f>
        <v>Set 24</v>
      </c>
      <c r="D16" s="1086" t="str">
        <f>+D4</f>
        <v>Jun 25</v>
      </c>
      <c r="E16" s="1084" t="str">
        <f>+E4</f>
        <v>Set 25</v>
      </c>
      <c r="F16" s="432" t="s">
        <v>46</v>
      </c>
      <c r="G16" s="331" t="s">
        <v>47</v>
      </c>
    </row>
    <row r="17" spans="2:7">
      <c r="B17" s="608" t="s">
        <v>144</v>
      </c>
      <c r="C17" s="1187">
        <v>142568785</v>
      </c>
      <c r="D17" s="1188">
        <v>140961978</v>
      </c>
      <c r="E17" s="1189">
        <v>144752254</v>
      </c>
      <c r="F17" s="1190">
        <v>2.6888640850371723E-2</v>
      </c>
      <c r="G17" s="1037">
        <v>1.5315196801319448E-2</v>
      </c>
    </row>
    <row r="18" spans="2:7">
      <c r="B18" s="425" t="s">
        <v>153</v>
      </c>
      <c r="C18" s="1191">
        <v>8250023</v>
      </c>
      <c r="D18" s="1192">
        <v>7658595</v>
      </c>
      <c r="E18" s="1193">
        <v>7674040</v>
      </c>
      <c r="F18" s="1194">
        <v>2.0166884395897682E-3</v>
      </c>
      <c r="G18" s="1041">
        <v>-6.9815926573780454E-2</v>
      </c>
    </row>
    <row r="19" spans="2:7" ht="14.5" thickBot="1">
      <c r="B19" s="1195" t="s">
        <v>149</v>
      </c>
      <c r="C19" s="1191">
        <v>8360155</v>
      </c>
      <c r="D19" s="1192">
        <v>6991921</v>
      </c>
      <c r="E19" s="1193">
        <v>6969745</v>
      </c>
      <c r="F19" s="1194">
        <v>-3.1716605493683353E-3</v>
      </c>
      <c r="G19" s="1041">
        <v>-0.16631390207478211</v>
      </c>
    </row>
    <row r="20" spans="2:7">
      <c r="B20" s="602" t="s">
        <v>154</v>
      </c>
      <c r="C20" s="1196">
        <v>5.7866965759720827E-2</v>
      </c>
      <c r="D20" s="1197">
        <v>5.4330927450521448E-2</v>
      </c>
      <c r="E20" s="1198">
        <v>5.301499484767954E-2</v>
      </c>
      <c r="F20" s="1204" t="str">
        <f>CONCATENATE(ROUND(E20*10000,0)-ROUND(D20*10000,0)," pbs")</f>
        <v>-13 pbs</v>
      </c>
      <c r="G20" s="1199" t="str">
        <f>CONCATENATE(ROUND(E20*10000,0)-ROUND(C20*10000,0)," pbs")</f>
        <v>-49 pbs</v>
      </c>
    </row>
    <row r="21" spans="2:7" ht="14.5" thickBot="1">
      <c r="B21" s="516" t="s">
        <v>155</v>
      </c>
      <c r="C21" s="1200">
        <v>0.98682656003387492</v>
      </c>
      <c r="D21" s="1201">
        <v>1.0953491894430729</v>
      </c>
      <c r="E21" s="1202">
        <v>1.1010503253705839</v>
      </c>
      <c r="F21" s="1203" t="str">
        <f>CONCATENATE(ROUND(E21*10000,0)-ROUND(D21*10000,0)," pbs")</f>
        <v>58 pbs</v>
      </c>
      <c r="G21" s="1205" t="str">
        <f>CONCATENATE(ROUND(E21*10000,0)-ROUND(C21*10000,0)," pbs")</f>
        <v>1143 pbs</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ignoredErrors>
    <ignoredError sqref="B4 B1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80611053c523321b11a4921cfc9f7e9e">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0a0f831c0e1592bcd8b5ce5bcb13a14"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BC505A-E6D4-4012-9B25-EC06C22985EF}">
  <ds:schemaRefs>
    <ds:schemaRef ds:uri="http://purl.org/dc/elements/1.1/"/>
    <ds:schemaRef ds:uri="cb8a061b-66da-473e-9c67-57aa5b3143d5"/>
    <ds:schemaRef ds:uri="http://schemas.openxmlformats.org/package/2006/metadata/core-properties"/>
    <ds:schemaRef ds:uri="http://purl.org/dc/terms/"/>
    <ds:schemaRef ds:uri="http://schemas.microsoft.com/office/2006/metadata/properties"/>
    <ds:schemaRef ds:uri="aafcb589-e1e7-46d8-a0af-52044582a8fa"/>
    <ds:schemaRef ds:uri="http://schemas.microsoft.com/office/infopath/2007/PartnerControls"/>
    <ds:schemaRef ds:uri="http://purl.org/dc/dcmitype/"/>
    <ds:schemaRef ds:uri="http://schemas.microsoft.com/office/2006/documentManagement/typ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39B4D3F1-0946-4CD9-BEC5-4315B7D96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3</vt:i4>
      </vt:variant>
    </vt:vector>
  </HeadingPairs>
  <TitlesOfParts>
    <vt:vector size="38" baseType="lpstr">
      <vt:lpstr>Índice</vt:lpstr>
      <vt:lpstr>Revisión</vt:lpstr>
      <vt:lpstr>Estrategia - Yape</vt:lpstr>
      <vt:lpstr>Sostenibilidad</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 Loans in ADB</vt:lpstr>
      <vt:lpstr>12.5.Canales Físicos</vt:lpstr>
      <vt:lpstr>12.7.1.Credicorp Consolidado</vt:lpstr>
      <vt:lpstr>12.7.2. Credicorp Individual</vt:lpstr>
      <vt:lpstr>12.7.3. BCP Consolidado</vt:lpstr>
      <vt:lpstr>12.7.4. BCP Individual</vt:lpstr>
      <vt:lpstr>12.7.5. BCP Bolivia</vt:lpstr>
      <vt:lpstr>12.7.6. Mibanco</vt:lpstr>
      <vt:lpstr>12.7.7. Prima AFP</vt:lpstr>
      <vt:lpstr>12.7.7 Grupo Pacífico</vt:lpstr>
      <vt:lpstr>12.7.9. IB &amp; WM</vt:lpstr>
      <vt:lpstr>Sostenibilidad!_ftn1</vt:lpstr>
      <vt:lpstr>Sostenibilidad!_ftnref1</vt:lpstr>
      <vt:lpstr>'6.1.Otros Ordinarios'!_Hlk196909593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Roxana Mossi Moran</cp:lastModifiedBy>
  <cp:revision/>
  <dcterms:created xsi:type="dcterms:W3CDTF">2021-03-25T15:28:02Z</dcterms:created>
  <dcterms:modified xsi:type="dcterms:W3CDTF">2025-11-13T20:03:13Z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