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2Q21/"/>
    </mc:Choice>
  </mc:AlternateContent>
  <xr:revisionPtr revIDLastSave="11" documentId="13_ncr:1_{4936739D-9525-4969-AF71-3D34EED68FCC}" xr6:coauthVersionLast="45" xr6:coauthVersionMax="47" xr10:uidLastSave="{2931A3EB-BBEA-47EA-B4A1-6A9A204D989F}"/>
  <bookViews>
    <workbookView xWindow="-110" yWindow="-110" windowWidth="19420" windowHeight="10420" tabRatio="795" xr2:uid="{A1DE73FF-14BF-4490-977C-6C5972B72EE5}"/>
  </bookViews>
  <sheets>
    <sheet name="Índice" sheetId="2" r:id="rId1"/>
    <sheet name="Revisión" sheetId="31" state="hidden" r:id="rId2"/>
    <sheet name="0.Resumen BAP" sheetId="1" r:id="rId3"/>
    <sheet name="0.1.Contribuciones BAP" sheetId="4" r:id="rId4"/>
    <sheet name="0.2.ROAE" sheetId="5" r:id="rId5"/>
    <sheet name="1.AGI" sheetId="6" r:id="rId6"/>
    <sheet name="1.1.Colocaciones" sheetId="8" r:id="rId7"/>
    <sheet name="2.Fondeo" sheetId="7" r:id="rId8"/>
    <sheet name="3.Ingreso Neto por Intereses" sheetId="10" r:id="rId9"/>
    <sheet name="4.Calidad de Cartera" sheetId="9" r:id="rId10"/>
    <sheet name="5.Ingresos No Financieros" sheetId="11" r:id="rId11"/>
    <sheet name="6.Resultado Técnico de Seguros" sheetId="12" r:id="rId12"/>
    <sheet name="7.Gastos Operativos" sheetId="13" r:id="rId13"/>
    <sheet name="8.Eficiencia Operativa" sheetId="33" r:id="rId14"/>
    <sheet name="9.1.Capital Regulatorio BAP" sheetId="15" r:id="rId15"/>
    <sheet name="9.2.Capital Regulatorio BCP" sheetId="16" r:id="rId16"/>
    <sheet name="9.3.Capital Regulatorio Mibanco" sheetId="17" r:id="rId17"/>
    <sheet name="10. Canales Credicorp" sheetId="18" r:id="rId18"/>
    <sheet name="11.Perspectivas Económicas" sheetId="19" r:id="rId19"/>
    <sheet name="12.1.Credicorp Consolidado" sheetId="20" r:id="rId20"/>
    <sheet name="12.2 Credicorp Individual" sheetId="21" r:id="rId21"/>
    <sheet name="12.3 BCP Consolidado" sheetId="22" r:id="rId22"/>
    <sheet name="12.4 BCP Individual" sheetId="23" r:id="rId23"/>
    <sheet name="12.5 BCP Bolivia" sheetId="25" r:id="rId24"/>
    <sheet name="12.6 Mibanco" sheetId="24" r:id="rId25"/>
    <sheet name="12.7 IB &amp; WM" sheetId="26" r:id="rId26"/>
    <sheet name="12.8 Grupo Pacífico" sheetId="28" r:id="rId27"/>
    <sheet name="12.9 Prima AFP" sheetId="32"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9" l="1"/>
  <c r="I77" i="28"/>
  <c r="I73" i="28"/>
  <c r="I71" i="28"/>
  <c r="I70" i="28"/>
  <c r="I68" i="28"/>
  <c r="I67" i="28"/>
  <c r="I65" i="28"/>
  <c r="I64" i="28"/>
  <c r="I63" i="28"/>
  <c r="I62" i="28"/>
  <c r="I61" i="28"/>
  <c r="J43" i="28"/>
  <c r="I43" i="28"/>
  <c r="I42" i="28"/>
  <c r="I41" i="28"/>
  <c r="J38" i="28"/>
  <c r="I38" i="28"/>
  <c r="J37" i="28"/>
  <c r="I37" i="28"/>
  <c r="J36" i="28"/>
  <c r="I36" i="28"/>
  <c r="H18" i="12" l="1"/>
  <c r="G18" i="12"/>
  <c r="I17" i="12"/>
  <c r="I16" i="12"/>
  <c r="I15" i="12"/>
  <c r="I6" i="12"/>
  <c r="I5" i="12"/>
  <c r="I4" i="12"/>
  <c r="I18" i="12" l="1"/>
  <c r="D14" i="18"/>
  <c r="C14" i="18"/>
  <c r="B14" i="18"/>
  <c r="F43" i="7"/>
  <c r="F42" i="7"/>
  <c r="E43" i="7"/>
  <c r="E42" i="7"/>
  <c r="F30" i="9"/>
  <c r="F31" i="9"/>
  <c r="F32" i="9"/>
  <c r="F33" i="9"/>
  <c r="F34" i="9"/>
  <c r="F35" i="9"/>
  <c r="F36" i="9"/>
  <c r="F38" i="9"/>
  <c r="E38" i="9"/>
  <c r="E37" i="9"/>
  <c r="E36" i="9"/>
  <c r="E35" i="9"/>
  <c r="E34" i="9"/>
  <c r="E33" i="9"/>
  <c r="E32" i="9"/>
  <c r="E31" i="9"/>
  <c r="E30" i="9"/>
  <c r="F13" i="9"/>
  <c r="F12" i="9"/>
  <c r="E14" i="9"/>
  <c r="E12" i="9"/>
  <c r="E13" i="9"/>
  <c r="D45" i="7" l="1"/>
  <c r="D72" i="31"/>
  <c r="E72" i="31"/>
  <c r="C72" i="31"/>
  <c r="K43" i="7"/>
  <c r="L43" i="7" s="1"/>
  <c r="I43" i="7"/>
  <c r="J43" i="7" s="1"/>
  <c r="I42" i="7"/>
  <c r="J42" i="7" s="1"/>
  <c r="K42" i="7"/>
  <c r="L42" i="7" s="1"/>
  <c r="D53" i="7" l="1"/>
  <c r="D54" i="7" s="1"/>
  <c r="C53" i="7"/>
  <c r="C54" i="7" s="1"/>
  <c r="B53" i="7"/>
  <c r="B54" i="7" s="1"/>
  <c r="C51" i="7"/>
  <c r="C52" i="7" s="1"/>
  <c r="D51" i="7"/>
  <c r="D52" i="7" s="1"/>
  <c r="B51" i="7"/>
  <c r="B52" i="7" s="1"/>
  <c r="C49" i="7"/>
  <c r="C50" i="7" s="1"/>
  <c r="D49" i="7"/>
  <c r="D50" i="7" s="1"/>
  <c r="B49" i="7"/>
  <c r="B50" i="7" s="1"/>
  <c r="C47" i="7"/>
  <c r="C48" i="7" s="1"/>
  <c r="D47" i="7"/>
  <c r="D48" i="7" s="1"/>
  <c r="B47" i="7"/>
  <c r="B48" i="7" s="1"/>
  <c r="D46" i="7"/>
  <c r="C45" i="7"/>
  <c r="C46" i="7" s="1"/>
  <c r="B45" i="7"/>
  <c r="B46" i="7" s="1"/>
  <c r="E165" i="31"/>
  <c r="D165" i="31"/>
  <c r="C165" i="31"/>
  <c r="B165" i="31"/>
  <c r="E159" i="31"/>
  <c r="D159" i="31"/>
  <c r="C159" i="31"/>
  <c r="B159" i="31"/>
  <c r="C155" i="31"/>
  <c r="D155" i="31"/>
  <c r="E155" i="31"/>
  <c r="B155" i="31"/>
  <c r="D151" i="31"/>
  <c r="E151" i="31"/>
  <c r="C151" i="31"/>
  <c r="E176" i="31"/>
  <c r="D176" i="31"/>
  <c r="C176" i="31"/>
  <c r="E173" i="31"/>
  <c r="D173" i="31"/>
  <c r="C173" i="31"/>
  <c r="E170" i="31"/>
  <c r="D170" i="31"/>
  <c r="C170" i="31"/>
  <c r="E167" i="31"/>
  <c r="D167" i="31"/>
  <c r="C167" i="31"/>
  <c r="E164" i="31"/>
  <c r="D164" i="31"/>
  <c r="C164" i="31"/>
  <c r="E161" i="31"/>
  <c r="D161" i="31"/>
  <c r="C161" i="31"/>
  <c r="E158" i="31"/>
  <c r="D158" i="31"/>
  <c r="C158" i="31"/>
  <c r="C154" i="31"/>
  <c r="D154" i="31"/>
  <c r="D156" i="31" s="1"/>
  <c r="E154" i="31"/>
  <c r="E156" i="31" s="1"/>
  <c r="C150" i="31"/>
  <c r="D150" i="31"/>
  <c r="E150" i="31"/>
  <c r="B176" i="31"/>
  <c r="B170" i="31"/>
  <c r="B173" i="31"/>
  <c r="B164" i="31"/>
  <c r="B167" i="31"/>
  <c r="B154" i="31"/>
  <c r="B158" i="31"/>
  <c r="B161" i="31"/>
  <c r="B150" i="31"/>
  <c r="D52" i="31"/>
  <c r="E52" i="31"/>
  <c r="C52" i="31"/>
  <c r="D152" i="31" l="1"/>
  <c r="C152" i="31"/>
  <c r="E152" i="31"/>
  <c r="C156" i="31"/>
  <c r="C64" i="31"/>
  <c r="C79" i="31"/>
  <c r="C81" i="31" s="1"/>
  <c r="D79" i="31"/>
  <c r="D81" i="31" s="1"/>
  <c r="E79" i="31"/>
  <c r="E81" i="31" s="1"/>
  <c r="B112" i="31"/>
  <c r="B108" i="31"/>
  <c r="B104" i="31"/>
  <c r="B100" i="31"/>
  <c r="B96" i="31"/>
  <c r="B92" i="31"/>
  <c r="B88" i="31"/>
  <c r="B84" i="31"/>
  <c r="B132" i="31"/>
  <c r="D132" i="31"/>
  <c r="E132" i="31"/>
  <c r="C132" i="31"/>
  <c r="B128" i="31"/>
  <c r="D128" i="31"/>
  <c r="E128" i="31"/>
  <c r="C128" i="31"/>
  <c r="D124" i="31"/>
  <c r="E124" i="31"/>
  <c r="C124" i="31"/>
  <c r="D120" i="31"/>
  <c r="E120" i="31"/>
  <c r="C120" i="31"/>
  <c r="D116" i="31"/>
  <c r="E116" i="31"/>
  <c r="C116" i="31"/>
  <c r="D112" i="31"/>
  <c r="E112" i="31"/>
  <c r="C112" i="31"/>
  <c r="D108" i="31"/>
  <c r="E108" i="31"/>
  <c r="C108" i="31"/>
  <c r="D104" i="31"/>
  <c r="E104" i="31"/>
  <c r="D100" i="31"/>
  <c r="E100" i="31"/>
  <c r="C104" i="31"/>
  <c r="C100" i="31"/>
  <c r="D96" i="31"/>
  <c r="E96" i="31"/>
  <c r="C96" i="31"/>
  <c r="D92" i="31"/>
  <c r="E92" i="31"/>
  <c r="C92" i="31"/>
  <c r="D88" i="31"/>
  <c r="E88" i="31"/>
  <c r="C88" i="31"/>
  <c r="D84" i="31"/>
  <c r="E84" i="31"/>
  <c r="C84" i="31"/>
  <c r="D76" i="31"/>
  <c r="E76" i="31"/>
  <c r="C76" i="31"/>
  <c r="C68" i="31"/>
  <c r="D68" i="31"/>
  <c r="E68" i="31"/>
  <c r="B68" i="31"/>
  <c r="D64" i="31"/>
  <c r="E64" i="31"/>
  <c r="B64" i="31"/>
  <c r="D60" i="31"/>
  <c r="E60" i="31"/>
  <c r="C60" i="31"/>
  <c r="C56" i="31"/>
  <c r="D56" i="31"/>
  <c r="E56" i="31"/>
  <c r="B56" i="31"/>
  <c r="B52" i="31"/>
  <c r="D44" i="31"/>
  <c r="E44" i="31"/>
  <c r="C44" i="31"/>
  <c r="D40" i="31"/>
  <c r="E40" i="31"/>
  <c r="C40" i="31"/>
  <c r="D36" i="31"/>
  <c r="E36" i="31"/>
  <c r="C36" i="31"/>
  <c r="D32" i="31"/>
  <c r="E32" i="31"/>
  <c r="C32" i="31"/>
  <c r="D28" i="31"/>
  <c r="E28" i="31"/>
  <c r="C28" i="31"/>
  <c r="B24" i="31"/>
  <c r="C20" i="31"/>
  <c r="D20" i="31"/>
  <c r="E20" i="31"/>
  <c r="B20" i="31"/>
  <c r="D16" i="31"/>
  <c r="E16" i="31"/>
  <c r="C16" i="31"/>
  <c r="B16" i="31"/>
  <c r="C12" i="31"/>
  <c r="D12" i="31"/>
  <c r="E12" i="31"/>
  <c r="B12" i="31"/>
  <c r="C8" i="31"/>
  <c r="D8" i="31"/>
  <c r="E8" i="31"/>
  <c r="B8" i="31"/>
  <c r="E7" i="31"/>
  <c r="E11" i="31"/>
  <c r="E15" i="31"/>
  <c r="E19" i="31"/>
  <c r="E23" i="31"/>
  <c r="E27" i="31"/>
  <c r="E31" i="31"/>
  <c r="E35" i="31"/>
  <c r="E39" i="31"/>
  <c r="E43" i="31"/>
  <c r="E47" i="31"/>
  <c r="E49" i="31" s="1"/>
  <c r="E51" i="31"/>
  <c r="E55" i="31"/>
  <c r="E59" i="31"/>
  <c r="E63" i="31"/>
  <c r="E67" i="31"/>
  <c r="E71" i="31"/>
  <c r="E73" i="31" s="1"/>
  <c r="E75" i="31"/>
  <c r="E83" i="31"/>
  <c r="E87" i="31"/>
  <c r="E91" i="31"/>
  <c r="E95" i="31"/>
  <c r="E97" i="31" s="1"/>
  <c r="E99" i="31"/>
  <c r="E103" i="31"/>
  <c r="E107" i="31"/>
  <c r="E111" i="31"/>
  <c r="E115" i="31"/>
  <c r="E119" i="31"/>
  <c r="E123" i="31"/>
  <c r="E127" i="31"/>
  <c r="E131" i="31"/>
  <c r="E135" i="31"/>
  <c r="E139" i="31"/>
  <c r="E143" i="31"/>
  <c r="E147" i="31"/>
  <c r="C7" i="31"/>
  <c r="D7" i="31"/>
  <c r="C11" i="31"/>
  <c r="D11" i="31"/>
  <c r="C15" i="31"/>
  <c r="D15" i="31"/>
  <c r="C19" i="31"/>
  <c r="D19" i="31"/>
  <c r="C23" i="31"/>
  <c r="D23" i="31"/>
  <c r="C27" i="31"/>
  <c r="D27" i="31"/>
  <c r="C31" i="31"/>
  <c r="D31" i="31"/>
  <c r="C35" i="31"/>
  <c r="D35" i="31"/>
  <c r="C39" i="31"/>
  <c r="D39" i="31"/>
  <c r="C43" i="31"/>
  <c r="D43" i="31"/>
  <c r="C47" i="31"/>
  <c r="C49" i="31" s="1"/>
  <c r="D47" i="31"/>
  <c r="D49" i="31" s="1"/>
  <c r="C51" i="31"/>
  <c r="D51" i="31"/>
  <c r="C55" i="31"/>
  <c r="D55" i="31"/>
  <c r="C59" i="31"/>
  <c r="D59" i="31"/>
  <c r="C63" i="31"/>
  <c r="D63" i="31"/>
  <c r="C67" i="31"/>
  <c r="D67" i="31"/>
  <c r="C71" i="31"/>
  <c r="C73" i="31" s="1"/>
  <c r="D71" i="31"/>
  <c r="D73" i="31" s="1"/>
  <c r="C75" i="31"/>
  <c r="D75" i="31"/>
  <c r="C83" i="31"/>
  <c r="D83" i="31"/>
  <c r="C87" i="31"/>
  <c r="D87" i="31"/>
  <c r="C91" i="31"/>
  <c r="D91" i="31"/>
  <c r="C95" i="31"/>
  <c r="C97" i="31" s="1"/>
  <c r="D95" i="31"/>
  <c r="C99" i="31"/>
  <c r="D99" i="31"/>
  <c r="C103" i="31"/>
  <c r="D103" i="31"/>
  <c r="C107" i="31"/>
  <c r="C109" i="31" s="1"/>
  <c r="D107" i="31"/>
  <c r="C111" i="31"/>
  <c r="D111" i="31"/>
  <c r="C115" i="31"/>
  <c r="D115" i="31"/>
  <c r="C119" i="31"/>
  <c r="D119" i="31"/>
  <c r="C123" i="31"/>
  <c r="D123" i="31"/>
  <c r="C127" i="31"/>
  <c r="C129" i="31" s="1"/>
  <c r="D127" i="31"/>
  <c r="C131" i="31"/>
  <c r="D131" i="31"/>
  <c r="D133" i="31" s="1"/>
  <c r="C135" i="31"/>
  <c r="D135" i="31"/>
  <c r="C139" i="31"/>
  <c r="D139" i="31"/>
  <c r="C143" i="31"/>
  <c r="D143" i="31"/>
  <c r="C147" i="31"/>
  <c r="D147" i="31"/>
  <c r="B147" i="31"/>
  <c r="B143" i="31"/>
  <c r="B139" i="31"/>
  <c r="B135" i="31"/>
  <c r="B123" i="31"/>
  <c r="B124" i="31" s="1"/>
  <c r="B127" i="31"/>
  <c r="B131" i="31"/>
  <c r="B111" i="31"/>
  <c r="B115" i="31"/>
  <c r="B116" i="31" s="1"/>
  <c r="B119" i="31"/>
  <c r="B120" i="31" s="1"/>
  <c r="B87" i="31"/>
  <c r="B91" i="31"/>
  <c r="B95" i="31"/>
  <c r="B99" i="31"/>
  <c r="B103" i="31"/>
  <c r="B107" i="31"/>
  <c r="B63" i="31"/>
  <c r="B67" i="31"/>
  <c r="B71" i="31"/>
  <c r="B72" i="31" s="1"/>
  <c r="B75" i="31"/>
  <c r="B76" i="31" s="1"/>
  <c r="B79" i="31"/>
  <c r="B80" i="31" s="1"/>
  <c r="B83" i="31"/>
  <c r="B11" i="31"/>
  <c r="B15" i="31"/>
  <c r="B19" i="31"/>
  <c r="B23" i="31"/>
  <c r="B27" i="31"/>
  <c r="B28" i="31" s="1"/>
  <c r="B31" i="31"/>
  <c r="B32" i="31" s="1"/>
  <c r="B35" i="31"/>
  <c r="B36" i="31" s="1"/>
  <c r="B39" i="31"/>
  <c r="B40" i="31" s="1"/>
  <c r="B43" i="31"/>
  <c r="B44" i="31" s="1"/>
  <c r="B47" i="31"/>
  <c r="B51" i="31"/>
  <c r="B55" i="31"/>
  <c r="B59" i="31"/>
  <c r="B60" i="31" s="1"/>
  <c r="B7" i="31"/>
  <c r="D117" i="31" l="1"/>
  <c r="E133" i="31"/>
  <c r="E129" i="31"/>
  <c r="E125" i="31"/>
  <c r="E109" i="31"/>
  <c r="E113" i="31"/>
  <c r="E69" i="31"/>
  <c r="E105" i="31"/>
  <c r="C105" i="31"/>
  <c r="D101" i="31"/>
  <c r="D85" i="31"/>
  <c r="E93" i="31"/>
  <c r="E101" i="31"/>
  <c r="C93" i="31"/>
  <c r="E77" i="31"/>
  <c r="C77" i="31"/>
  <c r="C113" i="31"/>
  <c r="C133" i="31"/>
  <c r="D121" i="31"/>
  <c r="D105" i="31"/>
  <c r="D89" i="31"/>
  <c r="E117" i="31"/>
  <c r="E85" i="31"/>
  <c r="C69" i="31"/>
  <c r="C117" i="31"/>
  <c r="C101" i="31"/>
  <c r="C65" i="31"/>
  <c r="E121" i="31"/>
  <c r="E89" i="31"/>
  <c r="D125" i="31"/>
  <c r="D93" i="31"/>
  <c r="D65" i="31"/>
  <c r="C121" i="31"/>
  <c r="C85" i="31"/>
  <c r="D109" i="31"/>
  <c r="D129" i="31"/>
  <c r="D113" i="31"/>
  <c r="D97" i="31"/>
  <c r="D77" i="31"/>
  <c r="D69" i="31"/>
  <c r="E65" i="31"/>
  <c r="C89" i="31"/>
  <c r="C125" i="31"/>
  <c r="D57" i="31"/>
  <c r="E61" i="31"/>
  <c r="C41" i="31"/>
  <c r="C17" i="31"/>
  <c r="E45" i="31"/>
  <c r="E53" i="31"/>
  <c r="C57" i="31"/>
  <c r="D61" i="31"/>
  <c r="C61" i="31"/>
  <c r="E57" i="31"/>
  <c r="D29" i="31"/>
  <c r="D53" i="31"/>
  <c r="C53" i="31"/>
  <c r="D45" i="31"/>
  <c r="D41" i="31"/>
  <c r="C45" i="31"/>
  <c r="C37" i="31"/>
  <c r="E41" i="31"/>
  <c r="E37" i="31"/>
  <c r="D37" i="31"/>
  <c r="D33" i="31"/>
  <c r="C29" i="31"/>
  <c r="E13" i="31"/>
  <c r="C33" i="31"/>
  <c r="E29" i="31"/>
  <c r="D9" i="31"/>
  <c r="E21" i="31"/>
  <c r="E33" i="31"/>
  <c r="D17" i="31"/>
  <c r="C9" i="31"/>
  <c r="E17" i="31"/>
  <c r="D21" i="31"/>
  <c r="D13" i="31"/>
  <c r="C21" i="31"/>
  <c r="C13" i="31"/>
  <c r="E9" i="31"/>
  <c r="B3" i="31"/>
  <c r="D3" i="31"/>
  <c r="E3" i="31"/>
  <c r="C4" i="31"/>
  <c r="D4" i="31"/>
  <c r="E4" i="31"/>
  <c r="B4" i="31"/>
  <c r="C3" i="31"/>
  <c r="E24" i="31"/>
  <c r="E25" i="31" s="1"/>
  <c r="D24" i="31"/>
  <c r="D25" i="31" s="1"/>
  <c r="C24" i="31"/>
  <c r="C25" i="31" s="1"/>
  <c r="C5" i="31" l="1"/>
  <c r="D5" i="31"/>
  <c r="E5" i="31"/>
</calcChain>
</file>

<file path=xl/sharedStrings.xml><?xml version="1.0" encoding="utf-8"?>
<sst xmlns="http://schemas.openxmlformats.org/spreadsheetml/2006/main" count="2095" uniqueCount="963">
  <si>
    <t>Credicorp Ltd. Financial 2Q21 Data</t>
  </si>
  <si>
    <t>Índice</t>
  </si>
  <si>
    <t>0. Resumen BAP</t>
  </si>
  <si>
    <t>0.1. Contribuciones BAP</t>
  </si>
  <si>
    <t xml:space="preserve">0.2. ROAE </t>
  </si>
  <si>
    <t>1. AGI</t>
  </si>
  <si>
    <t>1.2. Colocaciones</t>
  </si>
  <si>
    <t>2. Fondeo</t>
  </si>
  <si>
    <t>5. Ingresos No Financieros</t>
  </si>
  <si>
    <t>6. Resultado Técnico de Seguros</t>
  </si>
  <si>
    <t>Cross-Check</t>
  </si>
  <si>
    <t>Cuenta</t>
  </si>
  <si>
    <t>1T20</t>
  </si>
  <si>
    <t>4T20</t>
  </si>
  <si>
    <t>1T21</t>
  </si>
  <si>
    <t>Resumen BAP</t>
  </si>
  <si>
    <t>NIM</t>
  </si>
  <si>
    <t>Calidad de Cartera</t>
  </si>
  <si>
    <t>Non Financial</t>
  </si>
  <si>
    <t>Resultado Técnico</t>
  </si>
  <si>
    <t>OPEX</t>
  </si>
  <si>
    <t>BAP BG</t>
  </si>
  <si>
    <t>Colocaciones</t>
  </si>
  <si>
    <t>Fondeo</t>
  </si>
  <si>
    <t>ROAE</t>
  </si>
  <si>
    <t>Capital Regulatorio BCP</t>
  </si>
  <si>
    <t>Contribuciones BAP</t>
  </si>
  <si>
    <t>Utilidad Neta atribuible a</t>
  </si>
  <si>
    <t xml:space="preserve">Credicorp Ltd. </t>
  </si>
  <si>
    <t>Trimestre</t>
  </si>
  <si>
    <t>Variación %</t>
  </si>
  <si>
    <t>S/000</t>
  </si>
  <si>
    <t>TaT</t>
  </si>
  <si>
    <t>AaA</t>
  </si>
  <si>
    <t>Volver al índice</t>
  </si>
  <si>
    <t>Intereses, rendimientos y gastos similares, neto</t>
  </si>
  <si>
    <t>Provisión de pérdida crediticia para cartera de créditos</t>
  </si>
  <si>
    <t>Intereses, rendimientos y gastos similares, neto, después de la provisión de pérdida crediticia para cartera de créditos</t>
  </si>
  <si>
    <t>n.a</t>
  </si>
  <si>
    <t>Otros ingresos</t>
  </si>
  <si>
    <t>Resultados técnicos de seguros</t>
  </si>
  <si>
    <t>Total gastos</t>
  </si>
  <si>
    <t>Utilidad antes del impuesto a la renta</t>
  </si>
  <si>
    <t>Impuesto a la renta</t>
  </si>
  <si>
    <t>Utilidad neta</t>
  </si>
  <si>
    <t>Interés no controlador</t>
  </si>
  <si>
    <t>Utilidad neta atribuible a Credicorp</t>
  </si>
  <si>
    <t>Utilidad neta / acción (S/)</t>
  </si>
  <si>
    <t>Depósitos y obligaciones</t>
  </si>
  <si>
    <t>Patrimonio Neto</t>
  </si>
  <si>
    <t>Rentabilidad</t>
  </si>
  <si>
    <t>Margen neto por intereses</t>
  </si>
  <si>
    <t>Margen neto por intereses ajustado por riesgo</t>
  </si>
  <si>
    <t xml:space="preserve">Costo de fondeo </t>
  </si>
  <si>
    <t>ROAA</t>
  </si>
  <si>
    <t>Calidad de cartera</t>
  </si>
  <si>
    <t>Índice de cartera atrasada 90 días</t>
  </si>
  <si>
    <t xml:space="preserve">Cobertura de cartera atrasada </t>
  </si>
  <si>
    <t xml:space="preserve">Cobertura de cartera deteriorada </t>
  </si>
  <si>
    <t>Eficiencia operativa</t>
  </si>
  <si>
    <t>Gastos operativos / Activos promedio totales</t>
  </si>
  <si>
    <t>Ratios de Seguros</t>
  </si>
  <si>
    <t>11,22%</t>
  </si>
  <si>
    <t>Empleados</t>
  </si>
  <si>
    <t>Información Accionaria</t>
  </si>
  <si>
    <t>Acciones Totales</t>
  </si>
  <si>
    <t xml:space="preserve">  Acciones Flotantes</t>
  </si>
  <si>
    <t>Contribuciones a los resultados*</t>
  </si>
  <si>
    <t>Banca Universal</t>
  </si>
  <si>
    <t xml:space="preserve"> BCP Individual</t>
  </si>
  <si>
    <t xml:space="preserve"> BCP Bolivia</t>
  </si>
  <si>
    <t>Microfinanzas</t>
  </si>
  <si>
    <r>
      <t xml:space="preserve"> Mibanco </t>
    </r>
    <r>
      <rPr>
        <vertAlign val="superscript"/>
        <sz val="11"/>
        <color theme="1"/>
        <rFont val="Calibri "/>
      </rPr>
      <t>(1)</t>
    </r>
  </si>
  <si>
    <t xml:space="preserve"> Mibanco Colombia</t>
  </si>
  <si>
    <t>Seguros y Pensiones</t>
  </si>
  <si>
    <r>
      <t xml:space="preserve"> Grupo Pacífico </t>
    </r>
    <r>
      <rPr>
        <vertAlign val="superscript"/>
        <sz val="11"/>
        <color theme="1"/>
        <rFont val="Calibri "/>
      </rPr>
      <t>(2)</t>
    </r>
  </si>
  <si>
    <t xml:space="preserve"> Prima AFP</t>
  </si>
  <si>
    <t>Banca de Inversión y Gestión de Activos</t>
  </si>
  <si>
    <t xml:space="preserve"> Credicorp Capital</t>
  </si>
  <si>
    <t xml:space="preserve"> Atlantic Security Bank</t>
  </si>
  <si>
    <r>
      <t xml:space="preserve">Otros </t>
    </r>
    <r>
      <rPr>
        <b/>
        <vertAlign val="superscript"/>
        <sz val="11"/>
        <color theme="1"/>
        <rFont val="Calibri "/>
      </rPr>
      <t>(3)</t>
    </r>
  </si>
  <si>
    <r>
      <t xml:space="preserve"> Mibanco</t>
    </r>
    <r>
      <rPr>
        <vertAlign val="superscript"/>
        <sz val="11"/>
        <rFont val="Calibri "/>
      </rPr>
      <t xml:space="preserve"> (1)</t>
    </r>
  </si>
  <si>
    <r>
      <t xml:space="preserve"> Grupo Pacífico </t>
    </r>
    <r>
      <rPr>
        <vertAlign val="superscript"/>
        <sz val="11"/>
        <rFont val="Calibri "/>
      </rPr>
      <t>(2)</t>
    </r>
    <r>
      <rPr>
        <sz val="11"/>
        <rFont val="Calibri "/>
      </rPr>
      <t xml:space="preserve"> </t>
    </r>
  </si>
  <si>
    <t xml:space="preserve"> Prima</t>
  </si>
  <si>
    <t xml:space="preserve"> Credicorp Capital </t>
  </si>
  <si>
    <t xml:space="preserve"> Atlantic Security Bank </t>
  </si>
  <si>
    <t>Credicorp</t>
  </si>
  <si>
    <t>Activos que generan intereses</t>
  </si>
  <si>
    <t>Saldo a</t>
  </si>
  <si>
    <t>Mar 21</t>
  </si>
  <si>
    <t>Fondos disponibles</t>
  </si>
  <si>
    <t>Fondos interbancarios</t>
  </si>
  <si>
    <t>Inversiones totales</t>
  </si>
  <si>
    <t>Fondos en garantía, pactos de reventa y financiamiento con valores</t>
  </si>
  <si>
    <t>Activos financieros designados a valor razonable con efecto en resultados</t>
  </si>
  <si>
    <t>Total de activos que generan intereses</t>
  </si>
  <si>
    <t>Inversiones Totales</t>
  </si>
  <si>
    <t>Inversiones a valor razonable con cambios en resultados</t>
  </si>
  <si>
    <t>Inversiones a valor razonable con cambios en otros resultados integrales</t>
  </si>
  <si>
    <t>Inversiones a costo amortizado</t>
  </si>
  <si>
    <t>COLOCACIONES TOTALES</t>
  </si>
  <si>
    <t>Variación % Estructural</t>
  </si>
  <si>
    <t>Participación % en colocaciones totales</t>
  </si>
  <si>
    <t>En millones de S/</t>
  </si>
  <si>
    <t>Estructural</t>
  </si>
  <si>
    <t>2T20</t>
  </si>
  <si>
    <t>2T21</t>
  </si>
  <si>
    <t>BCP Individual</t>
  </si>
  <si>
    <t>Banca Mayorista</t>
  </si>
  <si>
    <t xml:space="preserve">   Corporativa</t>
  </si>
  <si>
    <t xml:space="preserve">   Empresa</t>
  </si>
  <si>
    <t>Banca Minorista</t>
  </si>
  <si>
    <t xml:space="preserve">   Negocios</t>
  </si>
  <si>
    <t xml:space="preserve">   Pyme </t>
  </si>
  <si>
    <t xml:space="preserve">   Hipotecario</t>
  </si>
  <si>
    <t xml:space="preserve">   Consumo</t>
  </si>
  <si>
    <t xml:space="preserve">   Tarjeta de Crédito</t>
  </si>
  <si>
    <t>Mibanco</t>
  </si>
  <si>
    <t>Mibanco Colombia</t>
  </si>
  <si>
    <t>Bolivia</t>
  </si>
  <si>
    <t xml:space="preserve">ASB </t>
  </si>
  <si>
    <t>Colocaciones totales</t>
  </si>
  <si>
    <t>Mayor contracción en volúmenes</t>
  </si>
  <si>
    <t>Mayor crecimiento en volúmenes</t>
  </si>
  <si>
    <t>Para efectos de consolidación, las colocaciones generadas en ME son convertidas a MN</t>
  </si>
  <si>
    <t>(1) Incluye Cuentas especiales y No asignado</t>
  </si>
  <si>
    <t>(2) Portafolio Estructural excluye los saldos promedios diarios de los créditos otorgados a través de Reactiva Perú y FAE-Mype</t>
  </si>
  <si>
    <t xml:space="preserve">  COLOCACIONES EN MN </t>
  </si>
  <si>
    <t xml:space="preserve">  COLOCACIONES EN ME</t>
  </si>
  <si>
    <t>Part. % por moneda</t>
  </si>
  <si>
    <t xml:space="preserve">    Expresado en millones de S/</t>
  </si>
  <si>
    <t xml:space="preserve">    Expresado en millones de US$</t>
  </si>
  <si>
    <t>MN</t>
  </si>
  <si>
    <t>ME</t>
  </si>
  <si>
    <t>Mibanco Bolivia</t>
  </si>
  <si>
    <t xml:space="preserve"> -   </t>
  </si>
  <si>
    <t>-</t>
  </si>
  <si>
    <t>ASB</t>
  </si>
  <si>
    <t>Depósitos a la vista</t>
  </si>
  <si>
    <t>Depósitos de ahorro</t>
  </si>
  <si>
    <t>Depósitos a plazo</t>
  </si>
  <si>
    <t>Gastos por pagar de depósitos</t>
  </si>
  <si>
    <t>Deudas a bancos y corresponsales</t>
  </si>
  <si>
    <t>Instrumentos del BCRP</t>
  </si>
  <si>
    <t>Operaciones de reporte con terceros</t>
  </si>
  <si>
    <t xml:space="preserve">Bonos y notas emitidas </t>
  </si>
  <si>
    <t>Total de fondeo</t>
  </si>
  <si>
    <t>(1) CTS: Compensación por tiempo de servicios.</t>
  </si>
  <si>
    <t>Depósitos</t>
  </si>
  <si>
    <t>Otras fuentes de fondeo</t>
  </si>
  <si>
    <t>Total de otras fuentes de fondeo</t>
  </si>
  <si>
    <t>Costo de Fondeo</t>
  </si>
  <si>
    <t>pbs</t>
  </si>
  <si>
    <t>bps</t>
  </si>
  <si>
    <t>Costo de Fondeo Estructural</t>
  </si>
  <si>
    <t xml:space="preserve">Provisión de pérdida crediticia para cartera de créditos, neto de recuperos </t>
  </si>
  <si>
    <t>Provisión bruta de pérdida crediticia para cartera de créditos</t>
  </si>
  <si>
    <t>Recupero de créditos castigados</t>
  </si>
  <si>
    <t>Provisión de pérdida crediticia para cartera de créditos, neta de recuperos</t>
  </si>
  <si>
    <t>Costo del Riesgo y Provisiones</t>
  </si>
  <si>
    <t>8,41%</t>
  </si>
  <si>
    <t>Provisión de pérdida crediticia para cartera de créditos, neta de recuperos / Ingreso neto por intereses</t>
  </si>
  <si>
    <t>129,5%</t>
  </si>
  <si>
    <t>(1) Provisión de pérdida crediticia para cartera de créditos, neta de recuperos anualizadas / Total colocaciones.</t>
  </si>
  <si>
    <t>(2) El Costo del riesgo estructural excluye las provisiones de pérdida crediticia para cartera de créditos, neta de recuperos y colocaciones de los programas del gobierno Reactiva Perú y FAE.</t>
  </si>
  <si>
    <t>Calidad de cartera y ratios de morosidad</t>
  </si>
  <si>
    <t>Colocaciones (Saldo Contable)</t>
  </si>
  <si>
    <t>Colocaciones Estructurales (Saldo Contable)</t>
  </si>
  <si>
    <t>Saldo de provisiones netas para colocaciones</t>
  </si>
  <si>
    <t xml:space="preserve">Castigos </t>
  </si>
  <si>
    <t>Cartera refinanciada</t>
  </si>
  <si>
    <t xml:space="preserve">Índice de cartera atrasada </t>
  </si>
  <si>
    <t>Índice de cartera atrasada estructural</t>
  </si>
  <si>
    <t>Índice de cartera atrasada mayor a 90 días</t>
  </si>
  <si>
    <t>Índice de cartera deteriorada</t>
  </si>
  <si>
    <t>Índice de cartera deteriorada estructural</t>
  </si>
  <si>
    <t>Saldo de provisiones sobre colocaciones</t>
  </si>
  <si>
    <t>Cobertura de cartera atrasada mayor a 90 días</t>
  </si>
  <si>
    <t>(1) Cartera atrasada = cartera vencida + cartera judicial. (Saldos Contables)</t>
  </si>
  <si>
    <t>(2) Cartera deteriorada = Cartera atrasada + cartera refinanciada. (Saldos Contables).</t>
  </si>
  <si>
    <t xml:space="preserve">Ingreso neto por intereses </t>
  </si>
  <si>
    <t xml:space="preserve">Ingresos por intereses </t>
  </si>
  <si>
    <t>Intereses sobre colocaciones</t>
  </si>
  <si>
    <t>Dividendos sobre inversiones</t>
  </si>
  <si>
    <t>Intereses sobre depósitos en otros bancos</t>
  </si>
  <si>
    <t>Intereses sobre valores</t>
  </si>
  <si>
    <t>Otros ingresos por intereses</t>
  </si>
  <si>
    <r>
      <t xml:space="preserve">Gastos por intereses </t>
    </r>
    <r>
      <rPr>
        <b/>
        <vertAlign val="superscript"/>
        <sz val="11"/>
        <rFont val="Calibri "/>
      </rPr>
      <t>(1)</t>
    </r>
  </si>
  <si>
    <t>Intereses sobre depósitos</t>
  </si>
  <si>
    <t>Intereses sobre préstamos</t>
  </si>
  <si>
    <t>Intereses sobre bonos y notas subord.</t>
  </si>
  <si>
    <r>
      <t xml:space="preserve">Otros gastos por intereses </t>
    </r>
    <r>
      <rPr>
        <vertAlign val="superscript"/>
        <sz val="11"/>
        <rFont val="Calibri "/>
      </rPr>
      <t>(1)</t>
    </r>
  </si>
  <si>
    <r>
      <t xml:space="preserve">Ingreso neto por intereses </t>
    </r>
    <r>
      <rPr>
        <b/>
        <vertAlign val="superscript"/>
        <sz val="11"/>
        <rFont val="Calibri "/>
      </rPr>
      <t>(1)</t>
    </r>
  </si>
  <si>
    <r>
      <t xml:space="preserve">Ingreso neto por intereses después de provisiones </t>
    </r>
    <r>
      <rPr>
        <b/>
        <vertAlign val="superscript"/>
        <sz val="11"/>
        <rFont val="Calibri "/>
      </rPr>
      <t>(1)</t>
    </r>
  </si>
  <si>
    <r>
      <t xml:space="preserve">Activos promedio que generan intereses </t>
    </r>
    <r>
      <rPr>
        <vertAlign val="superscript"/>
        <sz val="11"/>
        <rFont val="Calibri "/>
      </rPr>
      <t>(1)</t>
    </r>
  </si>
  <si>
    <r>
      <t xml:space="preserve">Margen neto por intereses </t>
    </r>
    <r>
      <rPr>
        <vertAlign val="superscript"/>
        <sz val="11"/>
        <rFont val="Calibri "/>
      </rPr>
      <t>(2)</t>
    </r>
  </si>
  <si>
    <r>
      <t xml:space="preserve">Margen neto por intereses ajustado por riesgo </t>
    </r>
    <r>
      <rPr>
        <vertAlign val="superscript"/>
        <sz val="11"/>
        <rFont val="Calibri "/>
      </rPr>
      <t>(2)</t>
    </r>
  </si>
  <si>
    <t>Provisiones / Ingreso neto por intereses</t>
  </si>
  <si>
    <t>(1) Las cifras difieren de lo presentado anteriormente</t>
  </si>
  <si>
    <t xml:space="preserve">(2) Anualizado. </t>
  </si>
  <si>
    <t>Ingresos no financieros</t>
  </si>
  <si>
    <t>Ingreso neto por comisiones</t>
  </si>
  <si>
    <t>Ganancia neta en operaciones de cambio</t>
  </si>
  <si>
    <t>Ganancia neta en valores</t>
  </si>
  <si>
    <t>n.a.</t>
  </si>
  <si>
    <t>Ganancia neta en derivados especulativos</t>
  </si>
  <si>
    <t xml:space="preserve">Ganancia neta por diferencia en cambio </t>
  </si>
  <si>
    <t>Otros ingresos no financieros</t>
  </si>
  <si>
    <t>Total ingresos no financieros</t>
  </si>
  <si>
    <t>(1)  Incluye las ganancias en otras inversiones, principalmente conformado por el resultado de Banmédica.</t>
  </si>
  <si>
    <t>(S/000)</t>
  </si>
  <si>
    <t>(+) Contribución EPS (50%)</t>
  </si>
  <si>
    <t>(-) Deducción seguros de salud privados (50%)</t>
  </si>
  <si>
    <t>(=) Ganancia neta por inversión en asociación con Banmedica</t>
  </si>
  <si>
    <t>Comisiones por servicios bancarios</t>
  </si>
  <si>
    <t xml:space="preserve">Giros y transferencias </t>
  </si>
  <si>
    <t>Finanzas corporativas y fondos mutuos</t>
  </si>
  <si>
    <t>BCP Bolivia</t>
  </si>
  <si>
    <t xml:space="preserve">Total Comisiones </t>
  </si>
  <si>
    <t>Fuente BCP</t>
  </si>
  <si>
    <t>(1) Cuentas de ahorro, cuenta corriente, tarjeta de débito y cuenta maestra.</t>
  </si>
  <si>
    <t>(2) Principalmente comisiones de Banca Minorista.</t>
  </si>
  <si>
    <t>(3) Principalmente comisiones de Banca Mayorista.</t>
  </si>
  <si>
    <t>(4) Las cifras difieren de lo previamente reportado, considerar estas cifras.</t>
  </si>
  <si>
    <t>(5) Incluye comisiones por BCP Bolivia, Mibanco, uso de red y otros servicios a terceros, entre otras.</t>
  </si>
  <si>
    <t>Primas netas ganadas</t>
  </si>
  <si>
    <t>Siniestros netos</t>
  </si>
  <si>
    <t>Total resultado técnico de seguros</t>
  </si>
  <si>
    <t>(1) Incluye el resultado del negocio de Vida, Seguros Generales y Crediseguros</t>
  </si>
  <si>
    <t>(2) Incluye comisiones y gastos técnicos, netos</t>
  </si>
  <si>
    <t>Costo de adquisición</t>
  </si>
  <si>
    <t>Comisiones</t>
  </si>
  <si>
    <t>Gasto técnico</t>
  </si>
  <si>
    <t>Ingreso técnico</t>
  </si>
  <si>
    <t>Gastos Operativos</t>
  </si>
  <si>
    <t>Remuneraciones y beneficios sociales</t>
  </si>
  <si>
    <t>Gastos administrativos, generales e impuestos</t>
  </si>
  <si>
    <t>(2)  A partir del 2019 se está incorporando el rubro de "Asociación en participación" que antes formaba parte de la "Ganancia neta por inversión en asociadas".</t>
  </si>
  <si>
    <t>(3) El costo de adquisición de Pacífico incluye comisiones y gastos técnicos, netos.</t>
  </si>
  <si>
    <t>Reparación y mantenimiento</t>
  </si>
  <si>
    <t>Publicidad</t>
  </si>
  <si>
    <t>Tasas y contribuciones</t>
  </si>
  <si>
    <t>Consultoría y honorarios profesionales</t>
  </si>
  <si>
    <t>Transportes y comunicaciones</t>
  </si>
  <si>
    <t>Gastos por servicios IBM</t>
  </si>
  <si>
    <t>Comisiones por agentes</t>
  </si>
  <si>
    <t>Vigilancia y protección</t>
  </si>
  <si>
    <t>Suministros diversos</t>
  </si>
  <si>
    <t>Alquileres de corto plazo y bajo valor</t>
  </si>
  <si>
    <t>Electricidad y agua</t>
  </si>
  <si>
    <t>Suscripciones y cotizaciones</t>
  </si>
  <si>
    <t>Seguros</t>
  </si>
  <si>
    <t>Procesamiento electrónico</t>
  </si>
  <si>
    <t>Limpieza</t>
  </si>
  <si>
    <t>Servicios de auditoría</t>
  </si>
  <si>
    <t>Total gastos administrativos, generales e impuestos</t>
  </si>
  <si>
    <t>(1) El saldo está conformado, principalmente, por el servicio de vigilancia y protección, servicio de limpieza, gastos de representación, servicio de luz y agua, gastos por pólizas de seguros, gastos por suscripciones y gastos por comisiones</t>
  </si>
  <si>
    <t>Eficiencia Operativa</t>
  </si>
  <si>
    <t>3,07%</t>
  </si>
  <si>
    <t>(1) Gastos operativos = Remuneraciones y beneficios sociales + Gastos administrativos + Depreciación y amortización + Asociación en participación + Costo de adquisición .</t>
  </si>
  <si>
    <t>(2) Ingresos operativos = Intereses, rendimientos y gastos similares, neto + Ingreso neto por comisiones + Ganancia neta en operaciones de cambio + Ganancia netas por inversión en asociadas + Ganancia neta en derivados especulativos + Ganancia neta por diferencia en cambio + Primas netas ganadas</t>
  </si>
  <si>
    <t>(3) Gastos operativos / Ingresos operativos.</t>
  </si>
  <si>
    <t>(4) Gastos operativos anualizado / Total de Activo promedio. El promedio se calcula tomando la cifra de balance de inicio y fin del periodo.</t>
  </si>
  <si>
    <t xml:space="preserve">Mibanco Peru </t>
  </si>
  <si>
    <t>Pacífico</t>
  </si>
  <si>
    <t>Prima AFP</t>
  </si>
  <si>
    <t>Var. TaT</t>
  </si>
  <si>
    <t>Var. AaA</t>
  </si>
  <si>
    <t>(1) (Remuneraciones y beneficios sociales + Gastos administrativos, generales e impuestos + Depreciación y amortización + Costo de adquisición + Asociación en participación.) / (Ingreso neto por intereses + Ingreso neto por comisiones + Ganancia neta en operaciones de cambio + Ganancia netas por inversión en asociadas + Ganancia neta en derivados especulativos + Ganancia neta por diferencia en cambio + Primas netas ganadas).</t>
  </si>
  <si>
    <t>Capital Regulatorio y Capitalización</t>
  </si>
  <si>
    <t>Capital social</t>
  </si>
  <si>
    <t>Acciones de tesorería</t>
  </si>
  <si>
    <t>Capital adicional</t>
  </si>
  <si>
    <t>Deuda Subordinada Perpetua</t>
  </si>
  <si>
    <t>Deuda Subordinada</t>
  </si>
  <si>
    <t>Inversiones en instrumentos representativos de capital y deuda subordinada emitidos por empresas financieras y de seguros</t>
  </si>
  <si>
    <t>Goodwill</t>
  </si>
  <si>
    <t>Pérdidas netas del año en curso</t>
  </si>
  <si>
    <t>Total Capital Regulatorio de Credicorp (A)</t>
  </si>
  <si>
    <t>Deducciones de consolidación sobre el grupo consolidable de sistema financiero</t>
  </si>
  <si>
    <t>Deducciones de consolidación sobre el grupo consolidable del sistema de seguros</t>
  </si>
  <si>
    <t>Requerimiento de Capital Regulatorio de Credicorp (B)</t>
  </si>
  <si>
    <t>Ratio Capital regulatorio (A) / (B)</t>
  </si>
  <si>
    <t>(1) Reservas legales y Otras reservas incluyen reservas de capital restringidas (PEN 14,745 millones) y reservas de capital opcionales (PEN 6,661 millones).</t>
  </si>
  <si>
    <t>(2) Interés minoritario incluye (PEN 421 millones) del interés minoritario Tier I</t>
  </si>
  <si>
    <t>(3) Hasta 1.25% del total de activos ponderados por riesgo del BCP, Solución Empresa Administradora Hipotecaria, Financiera Edyficar y Atlantic Security Bank.</t>
  </si>
  <si>
    <t>(4) Tier II + Tier III no puede ser mayor al 50% del capital regulatorio total.</t>
  </si>
  <si>
    <t>(5) Tier I = Capital +Reservas de capital restringidas + Tier I Interés minoritario (Acciones de capital y reservas) -  Goodwill - (0.5 x Inversiones en instrumentos representativos de capital y deuda subordinada del sistema financiero y de seguros) + Deuda subordinada perpetua.</t>
  </si>
  <si>
    <t>(6) Tier II = Deuda Subordinada + Interes minoritario tier II acciones de capital y reservas + Provisiones - (0.5 x Inversiones en subsidiarias).</t>
  </si>
  <si>
    <t xml:space="preserve">(7) Tier III = Deuda subordinada para cubrir riesgo de mercado. </t>
  </si>
  <si>
    <t>(8) Incluye requerimiento patrimonial del grupo consolidable del sistema financiero.</t>
  </si>
  <si>
    <t>(9) Incluye requerimiento patrimonial del grupo consolidable del sistema de seguros.</t>
  </si>
  <si>
    <t>(10) Capital regulatorio / Total Requerimiento de capital (mínimo legal = 1.00).</t>
  </si>
  <si>
    <t>Capital Regulatorio y Capitalización - SBS</t>
  </si>
  <si>
    <t xml:space="preserve">Saldo a </t>
  </si>
  <si>
    <t>Capital</t>
  </si>
  <si>
    <t>Reservas</t>
  </si>
  <si>
    <t>Utilidades Acum. Con Acuerdo de Capit.</t>
  </si>
  <si>
    <t>Inversiones en subsidiarias y otros, netas de ganancias no realizadas y utilidades</t>
  </si>
  <si>
    <t>Inversiones en subsidiarias y otros</t>
  </si>
  <si>
    <t>Ganancia no realizada y utlidades en subsidiarias</t>
  </si>
  <si>
    <t>Total Capital Regulatorio</t>
  </si>
  <si>
    <t>Contingentes</t>
  </si>
  <si>
    <t>Activos ponderados por riesgo crediticio</t>
  </si>
  <si>
    <t>Activos ponderados por riesgo operacional</t>
  </si>
  <si>
    <t>Requerimiento de patrimonio total - SBS</t>
  </si>
  <si>
    <t>Requerimiento de patrimonio por riesgo crediticio</t>
  </si>
  <si>
    <t xml:space="preserve">Requerimiento de patrimonio por riesgo de mercado </t>
  </si>
  <si>
    <t>Requerimiento de patrimonio por riesgo operacional</t>
  </si>
  <si>
    <t xml:space="preserve">Requerimientos adicionales de capital </t>
  </si>
  <si>
    <t>Capital y reservas</t>
  </si>
  <si>
    <t>Resultados acumulados y del ejercicio</t>
  </si>
  <si>
    <t>Ganancias (pérdidas) no realizadas</t>
  </si>
  <si>
    <t>Goodwill e intangibles</t>
  </si>
  <si>
    <t>Inversiones en subsidiarias</t>
  </si>
  <si>
    <t xml:space="preserve">Activos ponderados por riesgo totales </t>
  </si>
  <si>
    <t xml:space="preserve">  (-) APPR por activos intangibles, exluyendo el goodwill.</t>
  </si>
  <si>
    <t xml:space="preserve">  (+) APPR por impuestos diferidos netos, originados por diferencias temporarias que no excedan el 10% del CET1.</t>
  </si>
  <si>
    <t xml:space="preserve">  (+) APPR por impuestos diferidos netos, originados por arrastre de pérdidas</t>
  </si>
  <si>
    <t>Ratios de Capital</t>
  </si>
  <si>
    <t>12 bps</t>
  </si>
  <si>
    <t xml:space="preserve">Activos ponderados por riesgo / Patrimonio efectivo </t>
  </si>
  <si>
    <t>(1)  Hasta el 1.25% de los Activos ponderados por riesgo totales.</t>
  </si>
  <si>
    <t>(2) Capital Regulatorio Nivel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</si>
  <si>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(3) Capital Regulatorio Nivel 2 = Deuda Subordinada + Provisiones + Reservas No Restringidas - (0.5 x Inversiones en subsidiarias).</t>
  </si>
  <si>
    <t>(4) Desde Julio 2012,  Activos ponderados por riesgo = activo ponderado por riesgo crediticio *1.00 + Requerimiento de patrimonio por riesgo crediticio * 10 + Requerimiento de patrimonio por riesgo operacional * 10 * 1.00 (desde Julio 2014)</t>
  </si>
  <si>
    <t>(5) Incluye requerimientos de capital para cubrir riesgo de precios y tasas de interés.</t>
  </si>
  <si>
    <t>(6) Tier 1 Common Equity = Capital + Reservas - 100% deducciones (inversiones en subsidiarias, goodwill, activos intangibles y tributarios diferidos netos basados en rendimientos futuros) + Utilidades Retenidas + Ganancias no realizadas.</t>
  </si>
  <si>
    <t>(7) Activos ponderados por riesgos Ajustados =  Activos ponderados por riesgos - (APPR de Activos intangibles, excluyendo goodwill, + APPR de impuesto diferido generado como resultado de diferencias temporales en los impuestos sobre utilidades, en exceso de 10% of CET1, + APPR de impuestos diferidos generados como resultado de pérdidas pasadas).</t>
  </si>
  <si>
    <t>(8) Capital Regulatorio Nivel 1 / Activos ponderados por riesgo totales.</t>
  </si>
  <si>
    <t>(9) Tier I Common Equity/ Activos ponderados por riesgos Ajustados</t>
  </si>
  <si>
    <t>(10) Capital Regulatorio Total / Activos ponderados por riesgo totales (mínimo legal= 10% desde julio 2011).</t>
  </si>
  <si>
    <t>Exceso de ID de 10%CET1 Basilea</t>
  </si>
  <si>
    <t xml:space="preserve">  (-) Ajuste de APPR por cobertura del estado, originado por diferencia temporaria</t>
  </si>
  <si>
    <t>Oficinas de BCP Individual</t>
  </si>
  <si>
    <t>Variación (unid.)</t>
  </si>
  <si>
    <t>Oficinas</t>
  </si>
  <si>
    <t>Cajeros automáticos</t>
  </si>
  <si>
    <t>Agentes BCP</t>
  </si>
  <si>
    <t>Total puntos de contacto BCP Individual</t>
  </si>
  <si>
    <t>Clientes digitales por Segmento</t>
  </si>
  <si>
    <t>Enalta</t>
  </si>
  <si>
    <t>Afluente</t>
  </si>
  <si>
    <t>Consumo</t>
  </si>
  <si>
    <t>Unidades vendidas por Trimestre</t>
  </si>
  <si>
    <t>Ventas Autoservidas</t>
  </si>
  <si>
    <t>Oficinas de Mibanco</t>
  </si>
  <si>
    <t>Ocifinas BCP Bolivia</t>
  </si>
  <si>
    <t>Agentes BCP Bolivia</t>
  </si>
  <si>
    <t>Total puntos de contacto en Bolivia</t>
  </si>
  <si>
    <t>Perú</t>
  </si>
  <si>
    <t>PBI (US$ Millones)</t>
  </si>
  <si>
    <t>PBI Real (var. % AaA)</t>
  </si>
  <si>
    <t>PBI per cápita (US$)</t>
  </si>
  <si>
    <t>Demanda Interna (var. % AaA)</t>
  </si>
  <si>
    <t>Inversión Bruta Fija (% del PBI)</t>
  </si>
  <si>
    <t>Deuda Pública (% del PBI)</t>
  </si>
  <si>
    <t>Tasa de Referencia</t>
  </si>
  <si>
    <t>Tipo de Cambio, fin de periodo</t>
  </si>
  <si>
    <t>Tipo de Cambio (var. % AaA)</t>
  </si>
  <si>
    <t>Balance Fiscal (% del PBI)</t>
  </si>
  <si>
    <t>Balanza Comercial (US$ Millones)</t>
  </si>
  <si>
    <t>(% del PBI)</t>
  </si>
  <si>
    <t>Exportaciones</t>
  </si>
  <si>
    <t>Importaciones</t>
  </si>
  <si>
    <t>Reservas Internacionales Netas (US$ Millones)</t>
  </si>
  <si>
    <t>(Meses de Importaciones)</t>
  </si>
  <si>
    <t>Fuente: INEI, BCRP y SBS.</t>
  </si>
  <si>
    <t>(1) Sistema Financiero, Tipo de Cambio Corriente</t>
  </si>
  <si>
    <t>(2) Rango Meta de Inflación: 1% - 3%</t>
  </si>
  <si>
    <t>CREDICORP LTD. Y SUBSIDIARIAS</t>
  </si>
  <si>
    <t>ESTADO CONSOLIDADO DE SITUACION FINANCIERA</t>
  </si>
  <si>
    <t>ESTADO CONSOLIDADO DE RESULTADOS</t>
  </si>
  <si>
    <t>(Expresado en miles de S/ NIIF)</t>
  </si>
  <si>
    <t>(Expresado en miles de S/, NIIF)</t>
  </si>
  <si>
    <t>ACTIVOS</t>
  </si>
  <si>
    <t>Ingresos por intereses y gastos</t>
  </si>
  <si>
    <r>
      <t xml:space="preserve">Fondos disponibles </t>
    </r>
    <r>
      <rPr>
        <vertAlign val="superscript"/>
        <sz val="11"/>
        <rFont val="Calibri "/>
      </rPr>
      <t>(1)</t>
    </r>
  </si>
  <si>
    <t>Ingreso por intereses y dividendos</t>
  </si>
  <si>
    <t>Que no generan intereses</t>
  </si>
  <si>
    <t>Que generan intereses</t>
  </si>
  <si>
    <t xml:space="preserve">Ingresos netos por intereses </t>
  </si>
  <si>
    <t>Total fondos disponibles</t>
  </si>
  <si>
    <t xml:space="preserve">Inversiones a valor razonable con cambios en resultados </t>
  </si>
  <si>
    <t>Ingreso neto por intereses ajustado por riesgo</t>
  </si>
  <si>
    <t xml:space="preserve">Ganancia neta en operaciones de cambio </t>
  </si>
  <si>
    <t>Vigentes</t>
  </si>
  <si>
    <t xml:space="preserve">Ganancia neta en valores </t>
  </si>
  <si>
    <t>Vencidas</t>
  </si>
  <si>
    <t xml:space="preserve">Ganancia neta por inversión en asociadas </t>
  </si>
  <si>
    <t xml:space="preserve">Menos - provisión neta para colocaciones </t>
  </si>
  <si>
    <t>Colocaciones netas</t>
  </si>
  <si>
    <t>Cuentas por cobrar a reaseguradoras y coaseguradoras</t>
  </si>
  <si>
    <t>Primas y otras pólizas por cobrar</t>
  </si>
  <si>
    <t xml:space="preserve">Inmuebles, mobiliario y equipo, neto </t>
  </si>
  <si>
    <t>Aceptaciones bancarias</t>
  </si>
  <si>
    <t xml:space="preserve">Inversiones en asociadas </t>
  </si>
  <si>
    <t xml:space="preserve">Intangible y crédito mercantil, neto </t>
  </si>
  <si>
    <t>Total resultados técnicos de seguros</t>
  </si>
  <si>
    <t>Total Activos</t>
  </si>
  <si>
    <t xml:space="preserve">PASIVOS Y PATRIMONIO </t>
  </si>
  <si>
    <t>Pérdida por deterioro del crédito mercantil</t>
  </si>
  <si>
    <t xml:space="preserve">Asociación en participación </t>
  </si>
  <si>
    <t>Total depósitos y obligaciones</t>
  </si>
  <si>
    <t>Cuentas por pagar por pactos de recompra y préstamos de valores</t>
  </si>
  <si>
    <t>Bonos y notas emitidas</t>
  </si>
  <si>
    <t>Reservas para siniestros de seguros</t>
  </si>
  <si>
    <t>Reservas para primas no ganadas</t>
  </si>
  <si>
    <t>(1) Las cifras difieren a lo reportado previamente en el ejercicio 2020 por reclasificaciones.</t>
  </si>
  <si>
    <t>Cuentas por pagar a reaseguradoras</t>
  </si>
  <si>
    <t>(2) El costo de adquisición de Pacífico incluye comisiones y gastos técnicos, netos.</t>
  </si>
  <si>
    <t>Otros pasivos</t>
  </si>
  <si>
    <t>Total Pasivo</t>
  </si>
  <si>
    <t>Capital Social</t>
  </si>
  <si>
    <t>Acciones en tesorería</t>
  </si>
  <si>
    <t>Ganancia no realizada</t>
  </si>
  <si>
    <t>Utilidades acumuladas</t>
  </si>
  <si>
    <t>Total Patrimonio Neto</t>
  </si>
  <si>
    <t>Total pasivo y patrimonio neto</t>
  </si>
  <si>
    <t>Créditos contingentes</t>
  </si>
  <si>
    <t>Total avales, cartas fianzas y cartas de crédito</t>
  </si>
  <si>
    <t>Líneas de crédito no utilizadas, comunicadas pero no comprometidas</t>
  </si>
  <si>
    <t>Total derivados (Nocional) y otros</t>
  </si>
  <si>
    <t>(1) Las cifras difieren a lo reportado previamente en el ejercicio 2020 debido a la reclasificaciones.</t>
  </si>
  <si>
    <t>(2) Incluye principalmente cuentas por cobrar diversas por intermediación y otros.</t>
  </si>
  <si>
    <t>Credicorp Ltd.</t>
  </si>
  <si>
    <t>Estado de Situación financiera Individual</t>
  </si>
  <si>
    <t>Inversiones a valor razonable con cambio en resultados</t>
  </si>
  <si>
    <t>Inversiones en subsidiarias y asociadas</t>
  </si>
  <si>
    <t>Otros activos</t>
  </si>
  <si>
    <t>Total Activo</t>
  </si>
  <si>
    <t>PASIVOS Y PATRIMONIO</t>
  </si>
  <si>
    <t xml:space="preserve">Otros pasivos </t>
  </si>
  <si>
    <t>Patrimonio neto</t>
  </si>
  <si>
    <t>Capital Surplus</t>
  </si>
  <si>
    <t>Ganancias y pérdidas no realizadas</t>
  </si>
  <si>
    <t>Resultados acumulados</t>
  </si>
  <si>
    <t>Participación neta de los ingresos por inversiones en subsidiarias y asociadas</t>
  </si>
  <si>
    <t>Ingresos por intereses y similares</t>
  </si>
  <si>
    <t>Ganancia neta sobre activos financieros a valor razonable con cambios resultados</t>
  </si>
  <si>
    <t>Ingreso total por intereses</t>
  </si>
  <si>
    <t>Gastos por intereses y similares</t>
  </si>
  <si>
    <t>Gastos generales y administrativos</t>
  </si>
  <si>
    <t>Total Gastos</t>
  </si>
  <si>
    <t>Utilidad Operativa</t>
  </si>
  <si>
    <t>Diferencias por tipo de cambio, neto</t>
  </si>
  <si>
    <t>Otros, neto</t>
  </si>
  <si>
    <t>Utilidad antes de impuestos</t>
  </si>
  <si>
    <t>Ratio de Cobertura Doble</t>
  </si>
  <si>
    <t>BANCO DE CRÉDITO DEL PERÚ Y SUBSIDIARIAS</t>
  </si>
  <si>
    <t>RATIOS SELECCIONADOS</t>
  </si>
  <si>
    <t>Calidad de la cartera de préstamos</t>
  </si>
  <si>
    <t>Índice de cartera atrasada</t>
  </si>
  <si>
    <t>Ingreso neto por intereses después de provisiones</t>
  </si>
  <si>
    <t>Cobertura de cartera atrasada</t>
  </si>
  <si>
    <t>Cobertura de cartera deteriorada</t>
  </si>
  <si>
    <t xml:space="preserve">Ingreso neto por comisiones </t>
  </si>
  <si>
    <t>Ganancia netas en operaciones de cambio</t>
  </si>
  <si>
    <t>Menos - provisión netas para colocaciones</t>
  </si>
  <si>
    <t xml:space="preserve">Ganancia neta en derivados especulativos </t>
  </si>
  <si>
    <t>Gastos operativos / ingresos totales - incluyendo Otros</t>
  </si>
  <si>
    <t>Total otros ingresos</t>
  </si>
  <si>
    <t>Gastos administrativos</t>
  </si>
  <si>
    <t>Otros gastos</t>
  </si>
  <si>
    <t>N° acciones (Millones)</t>
  </si>
  <si>
    <t xml:space="preserve">(1) Se emplea 10,217 millones de acciones sin variación al haberse emitido acciones solo por concepto de capitalización de utilidades. </t>
  </si>
  <si>
    <t>(2) Los ratios se anualizaron.</t>
  </si>
  <si>
    <t xml:space="preserve">(3) Los promedios se determinan tomando el promedio del  saldo inicial y final de cada período. </t>
  </si>
  <si>
    <t>(4) El costo de fondeo difiere de lo anteriormente reportado debido al cambio de metodología en el denominador, el cual ya no incluye aceptaciones bancarias, reservas para siniestros de seguros, reservas para primas no ganadas, deuda a reaseguradoras y otros pasivos en el total de fondeo.</t>
  </si>
  <si>
    <t>(5) Provisiones para créditos de cobranza dudosa anualizadas / Colocaciones totales.</t>
  </si>
  <si>
    <t>Utilidad neta atribuible a BCP Consolidado</t>
  </si>
  <si>
    <t xml:space="preserve">(6)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</si>
  <si>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 xml:space="preserve">(1) A partir del 2019, se incluye el gasto por financiamiento relacionado a los contratos de arrendamiento en aplicación a la NIIF 16. </t>
  </si>
  <si>
    <t>Pasivos financieros a valor razonable con cambios en resultados</t>
  </si>
  <si>
    <t>(2) A partir de este trimestre se está incorporando el efecto por la aplicación de la NIIF 16, que corresponde a una mayor depreciación por el activo “Derecho de uso”. Asimismo el gasto relacionado a la depreciación de las mejoras en locales alquilados se está reclasificando al rubro de “Otros gastos”.</t>
  </si>
  <si>
    <t xml:space="preserve">Ganancia no realizada </t>
  </si>
  <si>
    <t xml:space="preserve">(2) Incluye principalmente intangibles, cuentas por cobrar diversas y crédito fiscal. </t>
  </si>
  <si>
    <t xml:space="preserve">(3) Incluye principalmente cuentas por pagar diversas. </t>
  </si>
  <si>
    <t xml:space="preserve">BANCO DE CRÉDITO DEL PERÚ </t>
  </si>
  <si>
    <t>ESTADO DE SITUACION FINANCIERA</t>
  </si>
  <si>
    <t>ESTADO DE RESULTADOS</t>
  </si>
  <si>
    <t>Inversiones en asociadas</t>
  </si>
  <si>
    <t>(1) Los ratios se anualizaron.</t>
  </si>
  <si>
    <t xml:space="preserve">(2) Los promedios se determinan tomando el promedio del  saldo inicial y final de cada período. </t>
  </si>
  <si>
    <t>(3) Provisiones para créditos de cobranza dudosa anualizadas / Colocaciones totales.</t>
  </si>
  <si>
    <t xml:space="preserve">(4)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</si>
  <si>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Utilidad neta atribuible a BCP Individual</t>
  </si>
  <si>
    <t xml:space="preserve">(1) Incluye principalmente intangibles, cuentas por cobrar diversas y crédito fiscal. </t>
  </si>
  <si>
    <t xml:space="preserve">(2) Incluye principalmente cuentas por pagar diversas. </t>
  </si>
  <si>
    <t>BCP BOLIVIA</t>
  </si>
  <si>
    <t>Variación  %</t>
  </si>
  <si>
    <t>Inversiones</t>
  </si>
  <si>
    <t>Atrasadas</t>
  </si>
  <si>
    <t>Refinanciados</t>
  </si>
  <si>
    <t>Menos - provisiones netas para colocaciones</t>
  </si>
  <si>
    <t>Inmuebles, mobiliarios y equipo, neto</t>
  </si>
  <si>
    <t>Total de activos</t>
  </si>
  <si>
    <t>PASIVOS Y PATRIMONIO NETO</t>
  </si>
  <si>
    <t>Bonos y deuda subordinada</t>
  </si>
  <si>
    <t>Total pasivos</t>
  </si>
  <si>
    <t>TOTAL DE PASIVOS Y PATRIMONIO NETO</t>
  </si>
  <si>
    <t>Ingresos netos por intereses</t>
  </si>
  <si>
    <t xml:space="preserve">Provisiones para créditos de cobranzas dudosas, neta de recuperos </t>
  </si>
  <si>
    <t>Ingresos netos por intereses después de provisiones</t>
  </si>
  <si>
    <t>Resultado por traslación</t>
  </si>
  <si>
    <t xml:space="preserve">Índice de eficiencia </t>
  </si>
  <si>
    <t>Colocaciones / Depósitos</t>
  </si>
  <si>
    <t>Agentes</t>
  </si>
  <si>
    <t xml:space="preserve">Cajeros Automáticos </t>
  </si>
  <si>
    <t>MIBANCO</t>
  </si>
  <si>
    <t>Índice de eficiencia</t>
  </si>
  <si>
    <t xml:space="preserve"> 200 pbs </t>
  </si>
  <si>
    <t xml:space="preserve"> 180 pbs </t>
  </si>
  <si>
    <t xml:space="preserve"> 340 pbs </t>
  </si>
  <si>
    <t>Banca de Inversión y Gestión de Patrimonios</t>
  </si>
  <si>
    <t>Ingreso neto por intereses</t>
  </si>
  <si>
    <t>Ingreso por comisiones</t>
  </si>
  <si>
    <t>Ganancia neta en venta de valores</t>
  </si>
  <si>
    <t>Resultado por derivados</t>
  </si>
  <si>
    <t>Resultado por exposición al tipo de cambio</t>
  </si>
  <si>
    <t>Utilidad operativa</t>
  </si>
  <si>
    <t xml:space="preserve">Interes minoritario </t>
  </si>
  <si>
    <t>(1) Incluye Remuneraciones + Gastos Generales y Administrativos + Gastos asignados + Depreciación y amortización + Impuestos y contribuciones + Otros gastos</t>
  </si>
  <si>
    <t>GRUPO PACIFICO *</t>
  </si>
  <si>
    <t>(en miles de S/)</t>
  </si>
  <si>
    <t>Activo total</t>
  </si>
  <si>
    <t>Inversiones en valores⁽⁶⁾</t>
  </si>
  <si>
    <t>Reservas técnicas</t>
  </si>
  <si>
    <t>Patrimonio</t>
  </si>
  <si>
    <t>Prima neta ganada</t>
  </si>
  <si>
    <t>Comisiones netas</t>
  </si>
  <si>
    <t>Gastos técnicos netos</t>
  </si>
  <si>
    <t>Resultado técnico de Seguros médicos</t>
  </si>
  <si>
    <t>Ingresos financieros netos</t>
  </si>
  <si>
    <t>Total expenses</t>
  </si>
  <si>
    <t>Resultado de tras lación</t>
  </si>
  <si>
    <t>Ganancia neta en asociadas - EPS y servicios médicos</t>
  </si>
  <si>
    <t>Deducción por participación - Asistencia médica</t>
  </si>
  <si>
    <t>Utilidad antes de int. Minoritario</t>
  </si>
  <si>
    <t>Interés minoritario</t>
  </si>
  <si>
    <t>Ratios</t>
  </si>
  <si>
    <t>Cesión</t>
  </si>
  <si>
    <t>Siniestralidad neta ganada⁽¹⁾</t>
  </si>
  <si>
    <t>170 pbs</t>
  </si>
  <si>
    <t>Comisiones y gasto técnico a prima neta ganada</t>
  </si>
  <si>
    <t>Gastos generales a prima neta ganada</t>
  </si>
  <si>
    <t>-30 pbs</t>
  </si>
  <si>
    <t>Retorno sobre patrimonio prom. ⁽²⁾⁽³⁾</t>
  </si>
  <si>
    <t>Retorno sobre primas totales</t>
  </si>
  <si>
    <t>Ratio Combinado de Seguros de Vida⁽⁴⁾</t>
  </si>
  <si>
    <t>Ratio Combinado de Seguros generales⁽⁵⁾</t>
  </si>
  <si>
    <t>Ratio de Requerimiento Patrimonial⁽⁷⁾</t>
  </si>
  <si>
    <t>* Estados financieros sin eliminaciones por consolidación.</t>
  </si>
  <si>
    <t>(1) Siniestros netos / Primas netas ganadas</t>
  </si>
  <si>
    <t>(2) Incluye ganancia no realizada.</t>
  </si>
  <si>
    <t>(3) Anualizado y los promedios se determinan tomando el promedio del saldo inicial y final de cada trimestre.</t>
  </si>
  <si>
    <t>(4) (Siniestros netos/ Primas netas ganadas) + (Reservas/ Primas netas ganadas) + [(Costo de adquisición + Gastos totales)/Primas netas ganadas] - (Ingresos Financieros netos sin considerar Venta de Inmuebles, Venta de valores, Fluctuación de valores ni Deterioro/ Primas netas ganadas)</t>
  </si>
  <si>
    <t>(5) (Siniestros netos/ Primas netas ganadas) + [(Costo de adquisición + Gastos totales)/Primas netas ganadas]</t>
  </si>
  <si>
    <t>(6) No incluye las inversiones en inmuebles.</t>
  </si>
  <si>
    <t>(7) Respaldo para cubrir riesgo de crédito, riesgo de mercado y riesgo operacional</t>
  </si>
  <si>
    <t>Seguro de Salud Corporativo y Servicios Médicos</t>
  </si>
  <si>
    <t>Resultados</t>
  </si>
  <si>
    <t xml:space="preserve">Siniestros netos </t>
  </si>
  <si>
    <t xml:space="preserve">Gastos técnicos netos </t>
  </si>
  <si>
    <t xml:space="preserve">Resultado técnico </t>
  </si>
  <si>
    <t>Gastos totales</t>
  </si>
  <si>
    <t xml:space="preserve">Resultado de traslación </t>
  </si>
  <si>
    <t xml:space="preserve">Impuesto a la renta </t>
  </si>
  <si>
    <t>Utilidad neta de Negocio de seguro</t>
  </si>
  <si>
    <t>Utilidad neta de Negocio prestacional</t>
  </si>
  <si>
    <t xml:space="preserve">    Trimestre</t>
  </si>
  <si>
    <t>Ingresos por comisiones</t>
  </si>
  <si>
    <t>Gastos de administración y ventas</t>
  </si>
  <si>
    <t xml:space="preserve">Depreciación y amortización </t>
  </si>
  <si>
    <t xml:space="preserve">Utilidad operativa </t>
  </si>
  <si>
    <t>Otros ingresos y gastos netos (ganancia neta del encaje y FFMM) (*)</t>
  </si>
  <si>
    <t>Impuesto a la renta (*)</t>
  </si>
  <si>
    <t xml:space="preserve">Utilida neta antes de resultados de traslación </t>
  </si>
  <si>
    <t>(*) La ganancia por Rentabilidad del encaje y FFMM se está presentando neta de impuestos, por lo cual se hizo el cambio retroactivo (antes se presentaba bruta).</t>
  </si>
  <si>
    <t xml:space="preserve"> Variación %</t>
  </si>
  <si>
    <t>Activos totales</t>
  </si>
  <si>
    <t>Pasivos totales</t>
  </si>
  <si>
    <t>(1) El Patrimonio neto incluye las Ganancias no realizadas del portafolio de inversiones de Prima AFP.</t>
  </si>
  <si>
    <t>Cartera administrada</t>
  </si>
  <si>
    <t>Fondo 0</t>
  </si>
  <si>
    <t>Fondo 1</t>
  </si>
  <si>
    <t>Fondo 2</t>
  </si>
  <si>
    <t>Fondo 3</t>
  </si>
  <si>
    <t>Total S/ Millones</t>
  </si>
  <si>
    <t>Rentabilidad nominal últimos 12 meses</t>
  </si>
  <si>
    <t>Mar 21 / Mar 20</t>
  </si>
  <si>
    <t xml:space="preserve">Principales indicadores trimestrales y participación de mercado </t>
  </si>
  <si>
    <t>Prima</t>
  </si>
  <si>
    <t>Fondo administrado (S/ Millones)</t>
  </si>
  <si>
    <t>Fuente Superintencia de Banca, Seguros y AFPs</t>
  </si>
  <si>
    <t>(1) Información disponible a febrero 2021.</t>
  </si>
  <si>
    <t>(2) A partir de junio 2019 otra AFP es quien tiene la exclusividad de afiliaciones.</t>
  </si>
  <si>
    <t xml:space="preserve">(3) Estimado de Prima AFP, promedio de la remuneración asegurable mensual flujo de los últimos cuatro meses. Excluye la recaudación de aportes </t>
  </si>
  <si>
    <t xml:space="preserve">especiales y aportes voluntarios. </t>
  </si>
  <si>
    <t xml:space="preserve"> 28 pbs </t>
  </si>
  <si>
    <t xml:space="preserve"> -2 pbs </t>
  </si>
  <si>
    <t xml:space="preserve"> 63 pbs </t>
  </si>
  <si>
    <t xml:space="preserve"> 457 pbs </t>
  </si>
  <si>
    <t xml:space="preserve"> -25 pbs </t>
  </si>
  <si>
    <t xml:space="preserve"> -68 pbs </t>
  </si>
  <si>
    <t xml:space="preserve"> 60 pbs </t>
  </si>
  <si>
    <t xml:space="preserve"> 2200 pbs </t>
  </si>
  <si>
    <t xml:space="preserve"> 0 pbs </t>
  </si>
  <si>
    <t xml:space="preserve"> 230 pbs </t>
  </si>
  <si>
    <t xml:space="preserve"> 64 pbs </t>
  </si>
  <si>
    <t xml:space="preserve"> -10 pbs </t>
  </si>
  <si>
    <t xml:space="preserve"> 32 pbs </t>
  </si>
  <si>
    <t xml:space="preserve"> -19 pbs </t>
  </si>
  <si>
    <t xml:space="preserve"> 101 pbs </t>
  </si>
  <si>
    <t xml:space="preserve"> -61 pbs </t>
  </si>
  <si>
    <t xml:space="preserve"> -664 pbs </t>
  </si>
  <si>
    <t xml:space="preserve"> -1440 pbs </t>
  </si>
  <si>
    <t xml:space="preserve"> -3310 pbs </t>
  </si>
  <si>
    <t xml:space="preserve"> -590 pbs </t>
  </si>
  <si>
    <t xml:space="preserve"> -3050 pbs </t>
  </si>
  <si>
    <t xml:space="preserve"> -30 pbs </t>
  </si>
  <si>
    <t xml:space="preserve"> -650 pbs </t>
  </si>
  <si>
    <t xml:space="preserve"> 13 pbs </t>
  </si>
  <si>
    <t xml:space="preserve"> -11 pbs </t>
  </si>
  <si>
    <t xml:space="preserve"> 910 pbs </t>
  </si>
  <si>
    <t xml:space="preserve"> 1100 pbs </t>
  </si>
  <si>
    <t xml:space="preserve"> 4760 pbs </t>
  </si>
  <si>
    <t xml:space="preserve"> -112 pbs </t>
  </si>
  <si>
    <t xml:space="preserve"> 54 pbs </t>
  </si>
  <si>
    <t>-28 pbs</t>
  </si>
  <si>
    <t>-23 pbs</t>
  </si>
  <si>
    <t xml:space="preserve"> 12 pbs </t>
  </si>
  <si>
    <t xml:space="preserve"> 1 pbs </t>
  </si>
  <si>
    <t xml:space="preserve"> -65 pbs </t>
  </si>
  <si>
    <t xml:space="preserve"> 128 pbs </t>
  </si>
  <si>
    <t>18 pbs</t>
  </si>
  <si>
    <t>83 pbs</t>
  </si>
  <si>
    <t xml:space="preserve"> 38 pbs </t>
  </si>
  <si>
    <t xml:space="preserve"> 72 pbs </t>
  </si>
  <si>
    <r>
      <t xml:space="preserve">  Acciones de Tesorería </t>
    </r>
    <r>
      <rPr>
        <vertAlign val="superscript"/>
        <sz val="11"/>
        <rFont val="Calibri "/>
      </rPr>
      <t>(11)</t>
    </r>
  </si>
  <si>
    <r>
      <t xml:space="preserve">Capital adequacy - Mibanco </t>
    </r>
    <r>
      <rPr>
        <b/>
        <vertAlign val="superscript"/>
        <sz val="11"/>
        <rFont val="Calibri "/>
      </rPr>
      <t>(7)</t>
    </r>
  </si>
  <si>
    <r>
      <t>Ratio BIS</t>
    </r>
    <r>
      <rPr>
        <vertAlign val="superscript"/>
        <sz val="11"/>
        <rFont val="Calibri "/>
      </rPr>
      <t>(8)</t>
    </r>
  </si>
  <si>
    <r>
      <t xml:space="preserve">Ratio Tier 1 </t>
    </r>
    <r>
      <rPr>
        <vertAlign val="superscript"/>
        <sz val="11"/>
        <rFont val="Calibri "/>
      </rPr>
      <t>(9)</t>
    </r>
  </si>
  <si>
    <r>
      <t xml:space="preserve">Ratio common equity tier 1 </t>
    </r>
    <r>
      <rPr>
        <vertAlign val="superscript"/>
        <sz val="11"/>
        <rFont val="Calibri "/>
      </rPr>
      <t>(10)</t>
    </r>
  </si>
  <si>
    <r>
      <t xml:space="preserve">Ratio BIS </t>
    </r>
    <r>
      <rPr>
        <vertAlign val="superscript"/>
        <sz val="11"/>
        <rFont val="Calibri "/>
      </rPr>
      <t>(8)</t>
    </r>
  </si>
  <si>
    <r>
      <t xml:space="preserve">Siniestralidad neta ganada </t>
    </r>
    <r>
      <rPr>
        <vertAlign val="superscript"/>
        <sz val="11"/>
        <rFont val="Calibri "/>
      </rPr>
      <t>(6)</t>
    </r>
  </si>
  <si>
    <r>
      <t xml:space="preserve">Ratio combinado de Seguros generales </t>
    </r>
    <r>
      <rPr>
        <vertAlign val="superscript"/>
        <sz val="11"/>
        <rFont val="Calibri "/>
      </rPr>
      <t>(5)(6)</t>
    </r>
  </si>
  <si>
    <r>
      <t xml:space="preserve">Ratio de eficiencia </t>
    </r>
    <r>
      <rPr>
        <vertAlign val="superscript"/>
        <sz val="11"/>
        <rFont val="Calibri "/>
      </rPr>
      <t>(4)</t>
    </r>
  </si>
  <si>
    <r>
      <t xml:space="preserve">Índice de cartera deteriorada </t>
    </r>
    <r>
      <rPr>
        <vertAlign val="superscript"/>
        <sz val="11"/>
        <rFont val="Calibri "/>
      </rPr>
      <t>(2)</t>
    </r>
  </si>
  <si>
    <r>
      <t xml:space="preserve">Costo del riesgo </t>
    </r>
    <r>
      <rPr>
        <vertAlign val="superscript"/>
        <sz val="11"/>
        <rFont val="Calibri "/>
      </rPr>
      <t>(3)</t>
    </r>
  </si>
  <si>
    <r>
      <t xml:space="preserve">Índice de cartera atrasada </t>
    </r>
    <r>
      <rPr>
        <vertAlign val="superscript"/>
        <sz val="11"/>
        <rFont val="Calibri "/>
      </rPr>
      <t xml:space="preserve">(1) </t>
    </r>
  </si>
  <si>
    <r>
      <t xml:space="preserve">Capitalización - BCP Individual </t>
    </r>
    <r>
      <rPr>
        <b/>
        <vertAlign val="superscript"/>
        <sz val="11"/>
        <rFont val="Calibri "/>
      </rPr>
      <t>(7)</t>
    </r>
  </si>
  <si>
    <t>(1) Índice de Cartera atrasada = (cartera vencida + cartera judicial) / Colocaciones totales.</t>
  </si>
  <si>
    <t>(2) Índice de Cartera deteriorada = (cartera atrasada + cartera refinanciada) / Colocaciones totales .</t>
  </si>
  <si>
    <t>(3) Costo de riesgo = Provisiones para créditos anualizadas, netas de recuperos / Colocaciones totales.</t>
  </si>
  <si>
    <t>(4) Índice de eficiencia = (Remuneración y beneficios sociales + gastos administrativos + depreciación y amortización + asociación en participación + costo de adquisición) / (Intereses, rendimientos y gastos similares, neto + Ingreso neto por comisiones + Ganancia neta en operaciones de cambio + Ganancia netas por inversión en asociadas + Ganancia neta en derivados especulativos + Ganancia neta por diferencia en cambio  + Primas netas ganadas).</t>
  </si>
  <si>
    <t>(5) Ratio combinado = (Siniestros netos / Primas netas ganadas) + [(Costo de adquisición + Gastos generales) / Primas netas ganadas]. No incluye el negocio de seguros de Vida.</t>
  </si>
  <si>
    <t>(6) En base a la información de Grupo Pacífico, sin efecto de la consolidación a nivel Credicorp.</t>
  </si>
  <si>
    <t>(7) Los ratios de capitalización son para BCP Individual y Mibanco, basados en contabilidad local.</t>
  </si>
  <si>
    <t>(8) Capital Regulatorio / Activos ponderados por riesgo totales (mínimo legal = 10% desde julio 2011).</t>
  </si>
  <si>
    <t>(9) Tier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</si>
  <si>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(10) Tier 1 Common Equity = Capital + Reservas - 100% deducciones (inversiones en subsidiarias, goodwill, activos intangibles y tributarios diferidos netos basados en rendimientos futuros) + Utilidades Retenidas + Ganancias no realizadas.</t>
  </si>
  <si>
    <t>Activos ponderados por riesgo totales = Activos ponderados por riesgo - (APPR por activos intangibles, exlcuyendo el goodwill + PPR por impuestos diferidos netos,</t>
  </si>
  <si>
    <t>originados por diferencias temporarias que excedan el 10% del CET1 + APPR por impuestos diferidos netos, originados por arrastre de pérdidas).</t>
  </si>
  <si>
    <t>(11) Estas acciones son propiedad de Atlantic Security Holding Corporation (ASHC).</t>
  </si>
  <si>
    <t>*Las Contribuciones de subsidiarias reflejan las eliminaciones por consolidación (e.g. eliminaciones por operaciones realizadas entre</t>
  </si>
  <si>
    <t xml:space="preserve">subsidiarias de Credicorp y entre Credicorp y sus subsidiarias).          </t>
  </si>
  <si>
    <t>(1) Cifra menor a la utilidad neta generada por Mibanco porque Credicorp es dueño (directa e indirectamente) del 99.921% de Mibanco.</t>
  </si>
  <si>
    <t>(2) Cifra mayor a la utilidad neta después de interés minoritario generada por Grupo Pacífico porque Credicorp es dueño manera directa del 65.20% y de manera indirecta de 33.57%, a través del Grupo Crédito.</t>
  </si>
  <si>
    <t>(3) Incluye Grupo Crédito excluyendo Prima (Servicorp y Emisiones BCP Latam), otros de Atlantic Security Holding Corporation y otros de Credicorp Ltd.</t>
  </si>
  <si>
    <t>(2)  Los cálculos incluyen Ganancia no Realizada que se contabiliza en el Patrimonio de Pacifico, relacionadas a las inversiones de Pacífico Vida. El ROAE excluyendo la Ganancia no Realizada se sitúa en 16.7% para el 2T20, -17.6% para el 1T21 y -32.6% para el 2T21."  A nivel acumulado, fue 17.0% a junio 2020 y -24.2% a junio 2021.</t>
  </si>
  <si>
    <t>Jun 20</t>
  </si>
  <si>
    <t>Jun 21</t>
  </si>
  <si>
    <t xml:space="preserve">(1) Cifras difieren de lo previamente reportado, favor considerar las del presente reporte. </t>
  </si>
  <si>
    <t>(3) Cifras difieren de lo reportado anteriormente, favor considerar las cifras de este reporte.</t>
  </si>
  <si>
    <t>270,2%</t>
  </si>
  <si>
    <t>167,5%</t>
  </si>
  <si>
    <t xml:space="preserve"> 132.741.720 </t>
  </si>
  <si>
    <t>28pbs</t>
  </si>
  <si>
    <t>-2pbs</t>
  </si>
  <si>
    <t>63pbs</t>
  </si>
  <si>
    <t>457pbs</t>
  </si>
  <si>
    <t>-650 pbs</t>
  </si>
  <si>
    <t>13 pbs</t>
  </si>
  <si>
    <t>-11 pbs</t>
  </si>
  <si>
    <t xml:space="preserve"> 10 pbs </t>
  </si>
  <si>
    <t xml:space="preserve"> -80 pbs </t>
  </si>
  <si>
    <t xml:space="preserve"> -640 pbs </t>
  </si>
  <si>
    <t xml:space="preserve"> -420 pbs </t>
  </si>
  <si>
    <t xml:space="preserve"> -160 pbs </t>
  </si>
  <si>
    <t xml:space="preserve"> -270 pbs </t>
  </si>
  <si>
    <t xml:space="preserve"> 790 pbs </t>
  </si>
  <si>
    <t xml:space="preserve"> -3810 pbs </t>
  </si>
  <si>
    <t xml:space="preserve"> -1570 pbs </t>
  </si>
  <si>
    <t xml:space="preserve"> -340 pbs </t>
  </si>
  <si>
    <t xml:space="preserve"> -1240 pbs </t>
  </si>
  <si>
    <t>-28 bps</t>
  </si>
  <si>
    <t>-23 bps</t>
  </si>
  <si>
    <t>1 bps</t>
  </si>
  <si>
    <t>-112 bps</t>
  </si>
  <si>
    <t>54 bps</t>
  </si>
  <si>
    <t>38 pbs</t>
  </si>
  <si>
    <t>72 pbs</t>
  </si>
  <si>
    <t>-65 pbs</t>
  </si>
  <si>
    <t>128 pbs</t>
  </si>
  <si>
    <t>Total</t>
  </si>
  <si>
    <t xml:space="preserve"> 2T20 </t>
  </si>
  <si>
    <t>(1) Los cifras difieren de los previamente reportado</t>
  </si>
  <si>
    <t>(2) Incluye adelanto de sueldo, créditos personales, cuentas de ahorro, depósitos a plazo, efectivo preferente, seguros, tarjetas de crédito y créditos de capital de trabajo Pyme</t>
  </si>
  <si>
    <t>(1) Mibanco no cuenta con cajeros ni agentes ya que usa la red de BCP. El número de oficinas incorpora las oficinas del Banco de la Nación que pueden ser utilizadas por los clientes de Mibanco, que en Jun 20, Mar 21 y Jun 21 fueron 34, 34 y 34 respectivamente.</t>
  </si>
  <si>
    <t>0.25 - 0.50</t>
  </si>
  <si>
    <t>4.00 - 4.25</t>
  </si>
  <si>
    <t>Balanza en Cuenta Corriente (% PBI)</t>
  </si>
  <si>
    <t>Balance en Cuenta Corriente (US$ Millones)</t>
  </si>
  <si>
    <t>(3) Estimaciones por BCP - Estudios Económicos a Julio, 2021.</t>
  </si>
  <si>
    <t>-44 bps</t>
  </si>
  <si>
    <t>-202 bps</t>
  </si>
  <si>
    <t>(4) Las cifras diferen de los presentado en el ejercicio 2020.</t>
  </si>
  <si>
    <t>(1) Incluye el activo por derecho de uso de los contratos de arrendamiento por aplicación de NIIF 16.</t>
  </si>
  <si>
    <t>Gastos por intereses</t>
  </si>
  <si>
    <t>Depreciación y amortización</t>
  </si>
  <si>
    <t>3068 pbs</t>
  </si>
  <si>
    <t>70 pbs</t>
  </si>
  <si>
    <t>-64 pbs</t>
  </si>
  <si>
    <t>1,53%</t>
  </si>
  <si>
    <t>-90 pbs</t>
  </si>
  <si>
    <t>-31 pbs</t>
  </si>
  <si>
    <t>1,83%</t>
  </si>
  <si>
    <t>1430 pbs</t>
  </si>
  <si>
    <t>1689 pbs</t>
  </si>
  <si>
    <t>12890 pbs</t>
  </si>
  <si>
    <t>9451 pbs</t>
  </si>
  <si>
    <t>-10060 pbs</t>
  </si>
  <si>
    <t>-22045 pbs</t>
  </si>
  <si>
    <t xml:space="preserve"> 760 pbs </t>
  </si>
  <si>
    <t xml:space="preserve"> 6620 pbs </t>
  </si>
  <si>
    <t xml:space="preserve"> 720 pbs </t>
  </si>
  <si>
    <t xml:space="preserve"> 6190 pbs </t>
  </si>
  <si>
    <t xml:space="preserve"> 2480 pbs </t>
  </si>
  <si>
    <t xml:space="preserve"> -20 pbs </t>
  </si>
  <si>
    <t xml:space="preserve"> -40 pbs </t>
  </si>
  <si>
    <t xml:space="preserve"> -1350 pbs </t>
  </si>
  <si>
    <t xml:space="preserve"> -6210 pbs </t>
  </si>
  <si>
    <t xml:space="preserve"> -1020 pbs </t>
  </si>
  <si>
    <t xml:space="preserve"> -4340 pbs </t>
  </si>
  <si>
    <t>ROAE incl. Goodwill</t>
  </si>
  <si>
    <t>(1) Incluye oficinas con Banco de la Nación, las cuales en Junio 20, Marzo 21 y en Junio 21 fueron 34</t>
  </si>
  <si>
    <t>-270 bps</t>
  </si>
  <si>
    <t>-230 bps</t>
  </si>
  <si>
    <t>-1100 bps</t>
  </si>
  <si>
    <t>-4760 bps</t>
  </si>
  <si>
    <t>-80 bps</t>
  </si>
  <si>
    <t>100 bps</t>
  </si>
  <si>
    <t>60 bps</t>
  </si>
  <si>
    <t>400 bps</t>
  </si>
  <si>
    <t>0 bps</t>
  </si>
  <si>
    <t>-2900 bps</t>
  </si>
  <si>
    <t>-720 bps</t>
  </si>
  <si>
    <t>-2930 bps</t>
  </si>
  <si>
    <t>-12050 bps</t>
  </si>
  <si>
    <t>-10920 bps</t>
  </si>
  <si>
    <t>1610 bps</t>
  </si>
  <si>
    <t>2180 bps</t>
  </si>
  <si>
    <t>-330 bps</t>
  </si>
  <si>
    <t>-1330 bps</t>
  </si>
  <si>
    <t>System</t>
  </si>
  <si>
    <t>% share</t>
  </si>
  <si>
    <t>1Q21</t>
  </si>
  <si>
    <t>2Q21</t>
  </si>
  <si>
    <t>Jun 21 / Jun 20</t>
  </si>
  <si>
    <t xml:space="preserve"> -728 pbs </t>
  </si>
  <si>
    <t xml:space="preserve">Variación % </t>
  </si>
  <si>
    <t>2021 / 2020</t>
  </si>
  <si>
    <t xml:space="preserve"> 261 pbs </t>
  </si>
  <si>
    <t xml:space="preserve"> -64 pbs </t>
  </si>
  <si>
    <t xml:space="preserve"> 1420 pbs </t>
  </si>
  <si>
    <t xml:space="preserve"> 150 pbs </t>
  </si>
  <si>
    <t xml:space="preserve"> -456 pbs </t>
  </si>
  <si>
    <t xml:space="preserve"> -250 pbs </t>
  </si>
  <si>
    <t xml:space="preserve"> 4200 pbs </t>
  </si>
  <si>
    <t xml:space="preserve"> -23 pbs </t>
  </si>
  <si>
    <t xml:space="preserve"> 83 pbs </t>
  </si>
  <si>
    <t>Acumulado</t>
  </si>
  <si>
    <t>-456 bps</t>
  </si>
  <si>
    <t>6,50%</t>
  </si>
  <si>
    <t>-499 bps</t>
  </si>
  <si>
    <t>89,4%</t>
  </si>
  <si>
    <t>-6950 bps</t>
  </si>
  <si>
    <t>5,85%</t>
  </si>
  <si>
    <t>-65pbs</t>
  </si>
  <si>
    <t>261pbs</t>
  </si>
  <si>
    <t>-250 pbs</t>
  </si>
  <si>
    <t>3,26%</t>
  </si>
  <si>
    <t>-34 pbs</t>
  </si>
  <si>
    <t xml:space="preserve"> -50 bps </t>
  </si>
  <si>
    <t xml:space="preserve"> 560 bps </t>
  </si>
  <si>
    <t xml:space="preserve"> -400 bps </t>
  </si>
  <si>
    <t xml:space="preserve"> 1140 bps </t>
  </si>
  <si>
    <t xml:space="preserve"> -330 bps </t>
  </si>
  <si>
    <t xml:space="preserve"> -140 bps </t>
  </si>
  <si>
    <t xml:space="preserve"> -250 bps </t>
  </si>
  <si>
    <t>Unidades vendidas acumuladas a</t>
  </si>
  <si>
    <t>560 pbs</t>
  </si>
  <si>
    <t>1646 pbs</t>
  </si>
  <si>
    <t xml:space="preserve"> 400 pbs </t>
  </si>
  <si>
    <t xml:space="preserve"> 3120 pbs </t>
  </si>
  <si>
    <t xml:space="preserve"> 2920 pbs </t>
  </si>
  <si>
    <t>160 bps</t>
  </si>
  <si>
    <t>-4200 bps</t>
  </si>
  <si>
    <t>350 bps</t>
  </si>
  <si>
    <t>180 bps</t>
  </si>
  <si>
    <t>-2470 bps</t>
  </si>
  <si>
    <t>2120 bps</t>
  </si>
  <si>
    <t>910 bps</t>
  </si>
  <si>
    <t xml:space="preserve">Acumulado a </t>
  </si>
  <si>
    <t>892 pbs</t>
  </si>
  <si>
    <t>2Q20</t>
  </si>
  <si>
    <t>4. Calidad de Cartera</t>
  </si>
  <si>
    <t>3. Ingreso Neto por Intereses</t>
  </si>
  <si>
    <t xml:space="preserve"> n.a. </t>
  </si>
  <si>
    <t>(4) Gastos operativos = Remuneraciones y beneficios sociales + Gastos administrativos + Depreciación y amortización + Asociación en participación + Costo de adquisición.</t>
  </si>
  <si>
    <t>(1) A partir del 2019 se está incorporando el efecto por la aplicación de la NIIF 16, que corresponde a una mayor depreciación por el activo “Derecho de uso”. Asimismo el gasto relacionado a la depreciación de las mejoras en locales alquilados se está reclasificando al rubro de “Otros gastos".</t>
  </si>
  <si>
    <t>(1)  El ROAE de MiBanco incluyendo el goodwill en BCP por la adquisición de Edyficar (aproximadamente US$ 50.7 millones) fue 52.2% para 2T20, 2.5% para el 1T21 y 9.7% para el 2T21. A nivel acumulado, fue            -23.1% a junio 2020 y 6.1% a junio 2021.</t>
  </si>
  <si>
    <t>12.9 Prima AFP</t>
  </si>
  <si>
    <t>12.8 Grupo Pacífico</t>
  </si>
  <si>
    <t>12.7. Banca de Inversión y Gestión de Patrimonios</t>
  </si>
  <si>
    <t>12.6. Mibanco</t>
  </si>
  <si>
    <t>12.5 BCP Bolivia</t>
  </si>
  <si>
    <t>12.4. BCP Individual</t>
  </si>
  <si>
    <t>12.3. BCP Consolidado</t>
  </si>
  <si>
    <t>12.2. BAP Individual</t>
  </si>
  <si>
    <t>12.1. BAP BG P&amp;G</t>
  </si>
  <si>
    <t xml:space="preserve">11. Perspectivas Económicas </t>
  </si>
  <si>
    <t>10. Canales Credicorp</t>
  </si>
  <si>
    <t>9.2. Capital Regulatorio BCP</t>
  </si>
  <si>
    <t>9.3. Capital Regulatorio Mibanco</t>
  </si>
  <si>
    <t>9.1. Capital Regulatorio BAP</t>
  </si>
  <si>
    <t>8. Eficiencia Operativa</t>
  </si>
  <si>
    <t>7. Gastos Operativos</t>
  </si>
  <si>
    <r>
      <t xml:space="preserve">ROAE </t>
    </r>
    <r>
      <rPr>
        <vertAlign val="superscript"/>
        <sz val="11"/>
        <color rgb="FF000000"/>
        <rFont val="Calibri    "/>
      </rPr>
      <t>(1)</t>
    </r>
  </si>
  <si>
    <r>
      <t xml:space="preserve">Afiliados  </t>
    </r>
    <r>
      <rPr>
        <vertAlign val="superscript"/>
        <sz val="11"/>
        <rFont val="Calibri    "/>
      </rPr>
      <t>(1)</t>
    </r>
  </si>
  <si>
    <r>
      <t xml:space="preserve">Nuevas afiliaciones </t>
    </r>
    <r>
      <rPr>
        <vertAlign val="superscript"/>
        <sz val="11"/>
        <rFont val="Calibri    "/>
      </rPr>
      <t>(1) (2)</t>
    </r>
  </si>
  <si>
    <r>
      <t xml:space="preserve">Recaudación de aportes (S/ Millones) </t>
    </r>
    <r>
      <rPr>
        <vertAlign val="superscript"/>
        <sz val="11"/>
        <rFont val="Calibri    "/>
      </rPr>
      <t>(1)</t>
    </r>
  </si>
  <si>
    <r>
      <t xml:space="preserve">Aportes voluntarios (S/ Millones)  </t>
    </r>
    <r>
      <rPr>
        <vertAlign val="superscript"/>
        <sz val="11"/>
        <rFont val="Calibri    "/>
      </rPr>
      <t>(1)</t>
    </r>
  </si>
  <si>
    <r>
      <t xml:space="preserve">RAM flujo (S/ Millones) </t>
    </r>
    <r>
      <rPr>
        <vertAlign val="superscript"/>
        <sz val="11"/>
        <rFont val="Calibri    "/>
      </rPr>
      <t xml:space="preserve"> (1) (3)</t>
    </r>
  </si>
  <si>
    <r>
      <t>Gastos operativos</t>
    </r>
    <r>
      <rPr>
        <vertAlign val="superscript"/>
        <sz val="11"/>
        <color rgb="FF000000"/>
        <rFont val="Calibri   "/>
      </rPr>
      <t xml:space="preserve"> (1)</t>
    </r>
  </si>
  <si>
    <r>
      <t xml:space="preserve">Oficinas </t>
    </r>
    <r>
      <rPr>
        <vertAlign val="superscript"/>
        <sz val="11"/>
        <color rgb="FF000000"/>
        <rFont val="Calibri    "/>
      </rPr>
      <t>(1)</t>
    </r>
  </si>
  <si>
    <r>
      <t xml:space="preserve">ROAA </t>
    </r>
    <r>
      <rPr>
        <vertAlign val="superscript"/>
        <sz val="11"/>
        <rFont val="Calibri   "/>
      </rPr>
      <t>(2)(1)</t>
    </r>
  </si>
  <si>
    <r>
      <t>ROAE</t>
    </r>
    <r>
      <rPr>
        <vertAlign val="superscript"/>
        <sz val="11"/>
        <rFont val="Calibri   "/>
      </rPr>
      <t xml:space="preserve"> (1)(2)</t>
    </r>
  </si>
  <si>
    <r>
      <t xml:space="preserve">Gastos por intereses </t>
    </r>
    <r>
      <rPr>
        <vertAlign val="superscript"/>
        <sz val="11"/>
        <rFont val="Calibri   "/>
      </rPr>
      <t>(1)</t>
    </r>
  </si>
  <si>
    <r>
      <t xml:space="preserve">Margen neto por intereses </t>
    </r>
    <r>
      <rPr>
        <vertAlign val="superscript"/>
        <sz val="11"/>
        <rFont val="Calibri   "/>
      </rPr>
      <t>(1)(2)</t>
    </r>
  </si>
  <si>
    <r>
      <t xml:space="preserve">Margen neto por intereses ajustado por riesgo </t>
    </r>
    <r>
      <rPr>
        <vertAlign val="superscript"/>
        <sz val="11"/>
        <rFont val="Calibri   "/>
      </rPr>
      <t>(1)(2)</t>
    </r>
  </si>
  <si>
    <r>
      <t>Costo de fondeo</t>
    </r>
    <r>
      <rPr>
        <vertAlign val="superscript"/>
        <sz val="11"/>
        <rFont val="Calibri   "/>
      </rPr>
      <t xml:space="preserve"> (1)(2)</t>
    </r>
  </si>
  <si>
    <r>
      <t>Costo del riesgo</t>
    </r>
    <r>
      <rPr>
        <vertAlign val="superscript"/>
        <sz val="11"/>
        <rFont val="Calibri   "/>
      </rPr>
      <t xml:space="preserve"> (3)</t>
    </r>
  </si>
  <si>
    <r>
      <t>Gastos operativos / ingresos totales</t>
    </r>
    <r>
      <rPr>
        <vertAlign val="superscript"/>
        <sz val="11"/>
        <rFont val="Calibri   "/>
      </rPr>
      <t xml:space="preserve"> (4)</t>
    </r>
  </si>
  <si>
    <r>
      <t xml:space="preserve">Gastos operativos / activo promedio </t>
    </r>
    <r>
      <rPr>
        <vertAlign val="superscript"/>
        <sz val="11"/>
        <rFont val="Calibri   "/>
      </rPr>
      <t>(1)2)</t>
    </r>
  </si>
  <si>
    <r>
      <t>Inmuebles, mobiliario y equipo, neto</t>
    </r>
    <r>
      <rPr>
        <vertAlign val="superscript"/>
        <sz val="11"/>
        <rFont val="Calibri   "/>
      </rPr>
      <t xml:space="preserve"> </t>
    </r>
  </si>
  <si>
    <r>
      <t>Otros activos</t>
    </r>
    <r>
      <rPr>
        <vertAlign val="superscript"/>
        <sz val="11"/>
        <rFont val="Calibri   "/>
      </rPr>
      <t xml:space="preserve"> (1)</t>
    </r>
  </si>
  <si>
    <r>
      <t xml:space="preserve">Depreciación y amortización </t>
    </r>
    <r>
      <rPr>
        <vertAlign val="superscript"/>
        <sz val="11"/>
        <rFont val="Calibri   "/>
      </rPr>
      <t>(2)</t>
    </r>
  </si>
  <si>
    <r>
      <t>Que no generan intereses</t>
    </r>
    <r>
      <rPr>
        <vertAlign val="superscript"/>
        <sz val="11"/>
        <rFont val="Calibri   "/>
      </rPr>
      <t xml:space="preserve"> </t>
    </r>
  </si>
  <si>
    <r>
      <t>Que generan intereses</t>
    </r>
    <r>
      <rPr>
        <vertAlign val="superscript"/>
        <sz val="11"/>
        <rFont val="Calibri   "/>
      </rPr>
      <t xml:space="preserve"> </t>
    </r>
  </si>
  <si>
    <r>
      <t>Otros pasivos</t>
    </r>
    <r>
      <rPr>
        <vertAlign val="superscript"/>
        <sz val="11"/>
        <rFont val="Calibri   "/>
      </rPr>
      <t xml:space="preserve"> (2)</t>
    </r>
  </si>
  <si>
    <r>
      <t xml:space="preserve">Utilidad neta por acción (S/ por acción) </t>
    </r>
    <r>
      <rPr>
        <vertAlign val="superscript"/>
        <sz val="11"/>
        <rFont val="Calibri    "/>
      </rPr>
      <t>(1)</t>
    </r>
  </si>
  <si>
    <r>
      <t xml:space="preserve">ROAA </t>
    </r>
    <r>
      <rPr>
        <vertAlign val="superscript"/>
        <sz val="11"/>
        <rFont val="Calibri    "/>
      </rPr>
      <t>(2)(3)</t>
    </r>
  </si>
  <si>
    <r>
      <t>ROAE</t>
    </r>
    <r>
      <rPr>
        <vertAlign val="superscript"/>
        <sz val="11"/>
        <rFont val="Calibri    "/>
      </rPr>
      <t xml:space="preserve"> (2)(3)</t>
    </r>
  </si>
  <si>
    <r>
      <t xml:space="preserve">Margen neto por intereses </t>
    </r>
    <r>
      <rPr>
        <vertAlign val="superscript"/>
        <sz val="11"/>
        <rFont val="Calibri    "/>
      </rPr>
      <t>(2)(3)</t>
    </r>
  </si>
  <si>
    <r>
      <t xml:space="preserve">Margen neto por intereses ajustado por riesgo </t>
    </r>
    <r>
      <rPr>
        <vertAlign val="superscript"/>
        <sz val="11"/>
        <rFont val="Calibri    "/>
      </rPr>
      <t>(2)(3)</t>
    </r>
  </si>
  <si>
    <r>
      <t>Costo de fondeo</t>
    </r>
    <r>
      <rPr>
        <vertAlign val="superscript"/>
        <sz val="11"/>
        <rFont val="Calibri    "/>
      </rPr>
      <t xml:space="preserve"> (2)(3)(4)</t>
    </r>
  </si>
  <si>
    <r>
      <t>Costo del riesgo</t>
    </r>
    <r>
      <rPr>
        <vertAlign val="superscript"/>
        <sz val="11"/>
        <rFont val="Calibri    "/>
      </rPr>
      <t xml:space="preserve"> (5)</t>
    </r>
  </si>
  <si>
    <r>
      <t>Gastos operativos / ingresos totales</t>
    </r>
    <r>
      <rPr>
        <vertAlign val="superscript"/>
        <sz val="11"/>
        <rFont val="Calibri    "/>
      </rPr>
      <t xml:space="preserve"> (6)</t>
    </r>
  </si>
  <si>
    <r>
      <t xml:space="preserve">Gastos operativos / activo promedio </t>
    </r>
    <r>
      <rPr>
        <vertAlign val="superscript"/>
        <sz val="11"/>
        <rFont val="Calibri    "/>
      </rPr>
      <t>(2)(3)(6)</t>
    </r>
  </si>
  <si>
    <r>
      <t>Inmuebles, mobiliario y equipo, neto</t>
    </r>
    <r>
      <rPr>
        <vertAlign val="superscript"/>
        <sz val="11"/>
        <rFont val="Calibri    "/>
      </rPr>
      <t xml:space="preserve"> (1)</t>
    </r>
  </si>
  <si>
    <r>
      <t>Otros activos</t>
    </r>
    <r>
      <rPr>
        <vertAlign val="superscript"/>
        <sz val="11"/>
        <rFont val="Calibri    "/>
      </rPr>
      <t xml:space="preserve"> (2)</t>
    </r>
  </si>
  <si>
    <r>
      <t xml:space="preserve">Instrumentos del BCRP </t>
    </r>
    <r>
      <rPr>
        <vertAlign val="superscript"/>
        <sz val="11"/>
        <rFont val="Calibri    "/>
      </rPr>
      <t>(4)</t>
    </r>
  </si>
  <si>
    <r>
      <t xml:space="preserve">Deudas a bancos y corresponsales </t>
    </r>
    <r>
      <rPr>
        <b/>
        <vertAlign val="superscript"/>
        <sz val="11"/>
        <rFont val="Calibri    "/>
      </rPr>
      <t>(4)</t>
    </r>
  </si>
  <si>
    <r>
      <t>Otros pasivos</t>
    </r>
    <r>
      <rPr>
        <vertAlign val="superscript"/>
        <sz val="11"/>
        <rFont val="Calibri    "/>
      </rPr>
      <t xml:space="preserve"> (3)</t>
    </r>
  </si>
  <si>
    <r>
      <t xml:space="preserve">Fondos disponibles </t>
    </r>
    <r>
      <rPr>
        <vertAlign val="superscript"/>
        <sz val="11"/>
        <rFont val="Calibri   "/>
      </rPr>
      <t>(1)</t>
    </r>
  </si>
  <si>
    <r>
      <t xml:space="preserve">Fondos en garantía, pactos de reventa y financiamiento con valores </t>
    </r>
    <r>
      <rPr>
        <vertAlign val="superscript"/>
        <sz val="11"/>
        <rFont val="Calibri   "/>
      </rPr>
      <t>(1)</t>
    </r>
  </si>
  <si>
    <r>
      <t xml:space="preserve">Inversiones a valor razonable con cambios en resultados </t>
    </r>
    <r>
      <rPr>
        <vertAlign val="superscript"/>
        <sz val="11"/>
        <rFont val="Calibri   "/>
      </rPr>
      <t>(1)</t>
    </r>
  </si>
  <si>
    <r>
      <t xml:space="preserve">Inversiones a valor razonable con cambios en otros resultados integrales </t>
    </r>
    <r>
      <rPr>
        <vertAlign val="superscript"/>
        <sz val="11"/>
        <rFont val="Calibri   "/>
      </rPr>
      <t>(1)</t>
    </r>
  </si>
  <si>
    <r>
      <t xml:space="preserve">Inversiones a costo amortizado </t>
    </r>
    <r>
      <rPr>
        <vertAlign val="superscript"/>
        <sz val="11"/>
        <rFont val="Calibri   "/>
      </rPr>
      <t>(1)</t>
    </r>
  </si>
  <si>
    <r>
      <t xml:space="preserve">Ganancia neta por diferencia en cambio </t>
    </r>
    <r>
      <rPr>
        <vertAlign val="superscript"/>
        <sz val="11"/>
        <rFont val="Calibri   "/>
      </rPr>
      <t>(1)</t>
    </r>
  </si>
  <si>
    <r>
      <t xml:space="preserve">Otros ingresos no financieros </t>
    </r>
    <r>
      <rPr>
        <vertAlign val="superscript"/>
        <sz val="11"/>
        <rFont val="Calibri   "/>
      </rPr>
      <t>(1)</t>
    </r>
  </si>
  <si>
    <r>
      <t xml:space="preserve">Activos financieros designados a valor razonable con efecto en resultados </t>
    </r>
    <r>
      <rPr>
        <vertAlign val="superscript"/>
        <sz val="11"/>
        <rFont val="Calibri   "/>
      </rPr>
      <t>(3)</t>
    </r>
  </si>
  <si>
    <r>
      <t xml:space="preserve">Primas netas ganadas </t>
    </r>
    <r>
      <rPr>
        <vertAlign val="superscript"/>
        <sz val="11"/>
        <rFont val="Calibri   "/>
      </rPr>
      <t>(1)</t>
    </r>
  </si>
  <si>
    <r>
      <t xml:space="preserve">Siniestros netos </t>
    </r>
    <r>
      <rPr>
        <vertAlign val="superscript"/>
        <sz val="11"/>
        <rFont val="Calibri   "/>
      </rPr>
      <t>(1)</t>
    </r>
  </si>
  <si>
    <r>
      <t xml:space="preserve">Costo de adquisición </t>
    </r>
    <r>
      <rPr>
        <vertAlign val="superscript"/>
        <sz val="11"/>
        <rFont val="Calibri   "/>
      </rPr>
      <t>(2)</t>
    </r>
  </si>
  <si>
    <r>
      <t xml:space="preserve">Gastos administrativos, generales e impuestos </t>
    </r>
    <r>
      <rPr>
        <vertAlign val="superscript"/>
        <sz val="11"/>
        <rFont val="Calibri   "/>
      </rPr>
      <t>(1)</t>
    </r>
  </si>
  <si>
    <r>
      <t xml:space="preserve">Depreciación y amortización </t>
    </r>
    <r>
      <rPr>
        <vertAlign val="superscript"/>
        <sz val="11"/>
        <rFont val="Calibri   "/>
      </rPr>
      <t>(1)</t>
    </r>
  </si>
  <si>
    <r>
      <t xml:space="preserve">Otros gastos </t>
    </r>
    <r>
      <rPr>
        <vertAlign val="superscript"/>
        <sz val="11"/>
        <rFont val="Calibri   "/>
      </rPr>
      <t>(1)</t>
    </r>
  </si>
  <si>
    <r>
      <t xml:space="preserve">Operaciones de reporte con clientes </t>
    </r>
    <r>
      <rPr>
        <vertAlign val="superscript"/>
        <sz val="11"/>
        <rFont val="Calibri   "/>
      </rPr>
      <t>(1)</t>
    </r>
  </si>
  <si>
    <r>
      <t xml:space="preserve">Bonos y notas emitidas </t>
    </r>
    <r>
      <rPr>
        <vertAlign val="superscript"/>
        <sz val="11"/>
        <rFont val="Calibri   "/>
      </rPr>
      <t>(1)</t>
    </r>
  </si>
  <si>
    <r>
      <t>Pasivos financieros a valor razonable con cambios en resultados</t>
    </r>
    <r>
      <rPr>
        <vertAlign val="superscript"/>
        <sz val="11"/>
        <rFont val="Calibri   "/>
      </rPr>
      <t xml:space="preserve"> </t>
    </r>
  </si>
  <si>
    <r>
      <t xml:space="preserve">Otros pasivos </t>
    </r>
    <r>
      <rPr>
        <vertAlign val="superscript"/>
        <sz val="11"/>
        <rFont val="Calibri   "/>
      </rPr>
      <t>(1)(2)</t>
    </r>
  </si>
  <si>
    <r>
      <t xml:space="preserve">2021 </t>
    </r>
    <r>
      <rPr>
        <b/>
        <vertAlign val="superscript"/>
        <sz val="11"/>
        <color rgb="FFFFFFFF"/>
        <rFont val="Calibri    "/>
      </rPr>
      <t>(3)</t>
    </r>
  </si>
  <si>
    <r>
      <t>Crecimiento del Crédito (var. % AaA)</t>
    </r>
    <r>
      <rPr>
        <vertAlign val="superscript"/>
        <sz val="11"/>
        <rFont val="Calibri    "/>
      </rPr>
      <t>(1)</t>
    </r>
  </si>
  <si>
    <r>
      <t xml:space="preserve">Inflación </t>
    </r>
    <r>
      <rPr>
        <vertAlign val="superscript"/>
        <sz val="11"/>
        <rFont val="Calibri    "/>
      </rPr>
      <t>(2)</t>
    </r>
  </si>
  <si>
    <r>
      <t xml:space="preserve">Ventas Tradicionales </t>
    </r>
    <r>
      <rPr>
        <vertAlign val="superscript"/>
        <sz val="11"/>
        <rFont val="Calibri    "/>
      </rPr>
      <t>(1)</t>
    </r>
  </si>
  <si>
    <r>
      <t xml:space="preserve">Vetas Digitales </t>
    </r>
    <r>
      <rPr>
        <vertAlign val="superscript"/>
        <sz val="11"/>
        <rFont val="Calibri    "/>
      </rPr>
      <t>(1)</t>
    </r>
  </si>
  <si>
    <r>
      <t xml:space="preserve">Ventas Totales Banca Minorista </t>
    </r>
    <r>
      <rPr>
        <b/>
        <vertAlign val="superscript"/>
        <sz val="11"/>
        <rFont val="Calibri    "/>
      </rPr>
      <t>(2)</t>
    </r>
  </si>
  <si>
    <r>
      <t xml:space="preserve">Total oficinas Mibanco </t>
    </r>
    <r>
      <rPr>
        <vertAlign val="superscript"/>
        <sz val="11"/>
        <rFont val="Calibri    "/>
      </rPr>
      <t>(1)</t>
    </r>
  </si>
  <si>
    <r>
      <t xml:space="preserve">Provisiones </t>
    </r>
    <r>
      <rPr>
        <vertAlign val="superscript"/>
        <sz val="11"/>
        <rFont val="Calibri   "/>
      </rPr>
      <t>(1)</t>
    </r>
  </si>
  <si>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</si>
  <si>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</si>
  <si>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</si>
  <si>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r>
      <t xml:space="preserve">Activos ponderados por riesgo de mercado </t>
    </r>
    <r>
      <rPr>
        <vertAlign val="superscript"/>
        <sz val="11"/>
        <rFont val="Calibri   "/>
      </rPr>
      <t>(5)</t>
    </r>
  </si>
  <si>
    <r>
      <t xml:space="preserve">Common Equity Tier 1 </t>
    </r>
    <r>
      <rPr>
        <b/>
        <vertAlign val="superscript"/>
        <sz val="11"/>
        <rFont val="Calibri   "/>
      </rPr>
      <t>(6)</t>
    </r>
  </si>
  <si>
    <r>
      <t>Activos ponderados por riesgo Ajustados</t>
    </r>
    <r>
      <rPr>
        <sz val="11"/>
        <rFont val="Calibri   "/>
      </rPr>
      <t xml:space="preserve"> - </t>
    </r>
    <r>
      <rPr>
        <b/>
        <sz val="11"/>
        <rFont val="Calibri   "/>
      </rPr>
      <t xml:space="preserve">Basilea </t>
    </r>
    <r>
      <rPr>
        <b/>
        <vertAlign val="superscript"/>
        <sz val="11"/>
        <rFont val="Calibri   "/>
      </rPr>
      <t>(7)</t>
    </r>
  </si>
  <si>
    <r>
      <t>Ratio Capital Regulatorio Nivel 1</t>
    </r>
    <r>
      <rPr>
        <vertAlign val="superscript"/>
        <sz val="11"/>
        <rFont val="Calibri   "/>
      </rPr>
      <t xml:space="preserve"> (8)</t>
    </r>
  </si>
  <si>
    <r>
      <t>Ratio Tier 1 Common Equity</t>
    </r>
    <r>
      <rPr>
        <vertAlign val="superscript"/>
        <sz val="11"/>
        <rFont val="Calibri   "/>
      </rPr>
      <t xml:space="preserve"> (9) </t>
    </r>
  </si>
  <si>
    <r>
      <t>Ratio BIS</t>
    </r>
    <r>
      <rPr>
        <vertAlign val="superscript"/>
        <sz val="11"/>
        <rFont val="Calibri   "/>
      </rPr>
      <t xml:space="preserve"> (10)</t>
    </r>
    <r>
      <rPr>
        <sz val="11"/>
        <rFont val="Calibri   "/>
      </rPr>
      <t xml:space="preserve">  </t>
    </r>
  </si>
  <si>
    <r>
      <t xml:space="preserve">Provisiones </t>
    </r>
    <r>
      <rPr>
        <vertAlign val="superscript"/>
        <sz val="11"/>
        <rFont val="Calibri    "/>
      </rPr>
      <t>(1)</t>
    </r>
  </si>
  <si>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</si>
  <si>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</si>
  <si>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</si>
  <si>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r>
      <t xml:space="preserve">Activos ponderados por riesgo de mercado </t>
    </r>
    <r>
      <rPr>
        <vertAlign val="superscript"/>
        <sz val="11"/>
        <rFont val="Calibri    "/>
      </rPr>
      <t>(5)</t>
    </r>
  </si>
  <si>
    <r>
      <t xml:space="preserve">Common Equity Tier 1 </t>
    </r>
    <r>
      <rPr>
        <b/>
        <vertAlign val="superscript"/>
        <sz val="11"/>
        <rFont val="Calibri    "/>
      </rPr>
      <t>(6)</t>
    </r>
  </si>
  <si>
    <r>
      <t>Activos ponderados por riesgo Ajustados</t>
    </r>
    <r>
      <rPr>
        <sz val="11"/>
        <rFont val="Calibri    "/>
      </rPr>
      <t xml:space="preserve"> - </t>
    </r>
    <r>
      <rPr>
        <b/>
        <sz val="11"/>
        <rFont val="Calibri    "/>
      </rPr>
      <t xml:space="preserve">Basilea </t>
    </r>
    <r>
      <rPr>
        <b/>
        <vertAlign val="superscript"/>
        <sz val="11"/>
        <rFont val="Calibri    "/>
      </rPr>
      <t>(7)</t>
    </r>
  </si>
  <si>
    <r>
      <t>Ratio Capital Regulatorio Nivel 1</t>
    </r>
    <r>
      <rPr>
        <vertAlign val="superscript"/>
        <sz val="11"/>
        <rFont val="Calibri    "/>
      </rPr>
      <t xml:space="preserve"> (8)</t>
    </r>
  </si>
  <si>
    <r>
      <t>Ratio Tier 1 Common Equity</t>
    </r>
    <r>
      <rPr>
        <vertAlign val="superscript"/>
        <sz val="11"/>
        <rFont val="Calibri    "/>
      </rPr>
      <t xml:space="preserve"> (9) </t>
    </r>
  </si>
  <si>
    <r>
      <t>Ratio BIS</t>
    </r>
    <r>
      <rPr>
        <vertAlign val="superscript"/>
        <sz val="11"/>
        <rFont val="Calibri    "/>
      </rPr>
      <t xml:space="preserve"> (10)</t>
    </r>
    <r>
      <rPr>
        <sz val="11"/>
        <rFont val="Calibri    "/>
      </rPr>
      <t xml:space="preserve">  </t>
    </r>
  </si>
  <si>
    <r>
      <t xml:space="preserve">Reservas facultativas y restringidas </t>
    </r>
    <r>
      <rPr>
        <vertAlign val="superscript"/>
        <sz val="11"/>
        <rFont val="Calibri   "/>
      </rPr>
      <t>(1)</t>
    </r>
  </si>
  <si>
    <r>
      <t xml:space="preserve">Interés minoritario </t>
    </r>
    <r>
      <rPr>
        <vertAlign val="superscript"/>
        <sz val="11"/>
        <rFont val="Calibri   "/>
      </rPr>
      <t>(2)</t>
    </r>
  </si>
  <si>
    <r>
      <t xml:space="preserve">Provisiones </t>
    </r>
    <r>
      <rPr>
        <vertAlign val="superscript"/>
        <sz val="11"/>
        <rFont val="Calibri   "/>
      </rPr>
      <t>(3)</t>
    </r>
  </si>
  <si>
    <r>
      <t xml:space="preserve">Deducciones por límite de deuda subordinada (50% del Tier I excluyendo deducciones) </t>
    </r>
    <r>
      <rPr>
        <vertAlign val="superscript"/>
        <sz val="11"/>
        <rFont val="Calibri   "/>
      </rPr>
      <t>(4)</t>
    </r>
  </si>
  <si>
    <r>
      <t xml:space="preserve">Deducciones por límites de Tier I (50% de capital regulatorio) </t>
    </r>
    <r>
      <rPr>
        <vertAlign val="superscript"/>
        <sz val="11"/>
        <rFont val="Calibri   "/>
      </rPr>
      <t>(4)</t>
    </r>
  </si>
  <si>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</si>
  <si>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</si>
  <si>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 xml:space="preserve">Requerimiento Patrimonial del grupo consolidable del sistema financiero </t>
    </r>
    <r>
      <rPr>
        <vertAlign val="superscript"/>
        <sz val="11"/>
        <rFont val="Calibri   "/>
      </rPr>
      <t>(8)</t>
    </r>
  </si>
  <si>
    <r>
      <t xml:space="preserve">Requerimiento Patrimonial del grupo consolidable del sistema de seguros </t>
    </r>
    <r>
      <rPr>
        <vertAlign val="superscript"/>
        <sz val="11"/>
        <rFont val="Calibri   "/>
      </rPr>
      <t>(9)</t>
    </r>
  </si>
  <si>
    <r>
      <t xml:space="preserve">Ratio de requerimiento de capital regulatorio </t>
    </r>
    <r>
      <rPr>
        <vertAlign val="superscript"/>
        <sz val="11"/>
        <rFont val="Calibri   "/>
      </rPr>
      <t>(10)</t>
    </r>
  </si>
  <si>
    <r>
      <t>Gastos operativos</t>
    </r>
    <r>
      <rPr>
        <vertAlign val="superscript"/>
        <sz val="11"/>
        <rFont val="Calibri   "/>
      </rPr>
      <t xml:space="preserve"> (1)</t>
    </r>
  </si>
  <si>
    <r>
      <t xml:space="preserve">Ingresos operativos </t>
    </r>
    <r>
      <rPr>
        <vertAlign val="superscript"/>
        <sz val="11"/>
        <color rgb="FF000000"/>
        <rFont val="Calibri   "/>
      </rPr>
      <t>(2)</t>
    </r>
  </si>
  <si>
    <r>
      <t>Ratio de eficiencia reportado</t>
    </r>
    <r>
      <rPr>
        <vertAlign val="superscript"/>
        <sz val="11"/>
        <color rgb="FF000000"/>
        <rFont val="Calibri   "/>
      </rPr>
      <t>(3)</t>
    </r>
  </si>
  <si>
    <r>
      <t xml:space="preserve">Gastos operativos / Total Activos promedios </t>
    </r>
    <r>
      <rPr>
        <vertAlign val="superscript"/>
        <sz val="11"/>
        <color rgb="FF000000"/>
        <rFont val="Calibri   "/>
      </rPr>
      <t>(4)</t>
    </r>
  </si>
  <si>
    <r>
      <t xml:space="preserve">Ratio de eficiencia reportado por subsidiaria </t>
    </r>
    <r>
      <rPr>
        <b/>
        <vertAlign val="superscript"/>
        <sz val="11"/>
        <color theme="0"/>
        <rFont val="Calibri   "/>
      </rPr>
      <t>(1)</t>
    </r>
  </si>
  <si>
    <r>
      <t>Depreciación y amortización</t>
    </r>
    <r>
      <rPr>
        <vertAlign val="superscript"/>
        <sz val="11"/>
        <rFont val="Calibri   "/>
      </rPr>
      <t xml:space="preserve"> (1)</t>
    </r>
  </si>
  <si>
    <r>
      <t>Asociación en participación</t>
    </r>
    <r>
      <rPr>
        <vertAlign val="superscript"/>
        <sz val="11"/>
        <rFont val="Calibri   "/>
      </rPr>
      <t xml:space="preserve"> (2)</t>
    </r>
  </si>
  <si>
    <r>
      <t>Costo de adquisición</t>
    </r>
    <r>
      <rPr>
        <vertAlign val="superscript"/>
        <sz val="11"/>
        <rFont val="Calibri   "/>
      </rPr>
      <t xml:space="preserve"> (3)</t>
    </r>
  </si>
  <si>
    <r>
      <t>Gastos operativos</t>
    </r>
    <r>
      <rPr>
        <vertAlign val="superscript"/>
        <sz val="11"/>
        <rFont val="Calibri   "/>
      </rPr>
      <t xml:space="preserve"> (4)</t>
    </r>
  </si>
  <si>
    <r>
      <t>Servicios prestados por terceros y otros</t>
    </r>
    <r>
      <rPr>
        <vertAlign val="superscript"/>
        <sz val="11"/>
        <rFont val="Calibri   "/>
      </rPr>
      <t xml:space="preserve"> (1)</t>
    </r>
  </si>
  <si>
    <r>
      <t>Resultado técnico de seguros</t>
    </r>
    <r>
      <rPr>
        <b/>
        <vertAlign val="superscript"/>
        <sz val="11"/>
        <color theme="0"/>
        <rFont val="Calibri   "/>
      </rPr>
      <t>(1)</t>
    </r>
  </si>
  <si>
    <r>
      <t>Costo de adquisición</t>
    </r>
    <r>
      <rPr>
        <vertAlign val="superscript"/>
        <sz val="11"/>
        <color rgb="FF000000"/>
        <rFont val="Calibri   "/>
      </rPr>
      <t>(2)</t>
    </r>
  </si>
  <si>
    <r>
      <t xml:space="preserve">Ganancia neta por inversión en asociadas </t>
    </r>
    <r>
      <rPr>
        <vertAlign val="superscript"/>
        <sz val="11"/>
        <rFont val="Calibri   "/>
      </rPr>
      <t>(1)</t>
    </r>
  </si>
  <si>
    <r>
      <t xml:space="preserve">Cuentas varias </t>
    </r>
    <r>
      <rPr>
        <vertAlign val="superscript"/>
        <sz val="11"/>
        <rFont val="Calibri   "/>
      </rPr>
      <t>(1)</t>
    </r>
  </si>
  <si>
    <r>
      <t>Tarjetas de crédito</t>
    </r>
    <r>
      <rPr>
        <vertAlign val="superscript"/>
        <sz val="11"/>
        <rFont val="Calibri   "/>
      </rPr>
      <t xml:space="preserve"> (2)</t>
    </r>
  </si>
  <si>
    <r>
      <t>Préstamos personales</t>
    </r>
    <r>
      <rPr>
        <vertAlign val="superscript"/>
        <sz val="11"/>
        <rFont val="Calibri   "/>
      </rPr>
      <t xml:space="preserve"> (2)</t>
    </r>
  </si>
  <si>
    <r>
      <t xml:space="preserve">Crédito Pyme </t>
    </r>
    <r>
      <rPr>
        <vertAlign val="superscript"/>
        <sz val="11"/>
        <rFont val="Calibri   "/>
      </rPr>
      <t xml:space="preserve">(2) </t>
    </r>
  </si>
  <si>
    <r>
      <t xml:space="preserve">Seguros </t>
    </r>
    <r>
      <rPr>
        <vertAlign val="superscript"/>
        <sz val="11"/>
        <rFont val="Calibri   "/>
      </rPr>
      <t>(2)</t>
    </r>
  </si>
  <si>
    <r>
      <t xml:space="preserve">Crédito hipotecario </t>
    </r>
    <r>
      <rPr>
        <vertAlign val="superscript"/>
        <sz val="11"/>
        <rFont val="Calibri   "/>
      </rPr>
      <t>(2)</t>
    </r>
  </si>
  <si>
    <r>
      <t>Carta Fianza</t>
    </r>
    <r>
      <rPr>
        <vertAlign val="superscript"/>
        <sz val="11"/>
        <rFont val="Calibri   "/>
      </rPr>
      <t xml:space="preserve"> (3)</t>
    </r>
  </si>
  <si>
    <r>
      <t xml:space="preserve">Recaudaciones, pagos y cobranzas </t>
    </r>
    <r>
      <rPr>
        <vertAlign val="superscript"/>
        <sz val="11"/>
        <rFont val="Calibri   "/>
      </rPr>
      <t>(3)</t>
    </r>
  </si>
  <si>
    <r>
      <t xml:space="preserve">Préstamos comerciales </t>
    </r>
    <r>
      <rPr>
        <vertAlign val="superscript"/>
        <sz val="11"/>
        <rFont val="Calibri   "/>
      </rPr>
      <t>(3)</t>
    </r>
  </si>
  <si>
    <r>
      <t xml:space="preserve">Comercio exterior </t>
    </r>
    <r>
      <rPr>
        <vertAlign val="superscript"/>
        <sz val="11"/>
        <rFont val="Calibri   "/>
      </rPr>
      <t>(3)</t>
    </r>
  </si>
  <si>
    <r>
      <t xml:space="preserve">Otros </t>
    </r>
    <r>
      <rPr>
        <vertAlign val="superscript"/>
        <sz val="11"/>
        <rFont val="Calibri   "/>
      </rPr>
      <t>(4)(5)</t>
    </r>
  </si>
  <si>
    <r>
      <t>Costo del riesgo</t>
    </r>
    <r>
      <rPr>
        <vertAlign val="superscript"/>
        <sz val="11"/>
        <color rgb="FF000000"/>
        <rFont val="Calibri   "/>
      </rPr>
      <t xml:space="preserve"> (1)</t>
    </r>
  </si>
  <si>
    <r>
      <t>Costo del riesgo estructural</t>
    </r>
    <r>
      <rPr>
        <vertAlign val="superscript"/>
        <sz val="11"/>
        <rFont val="Calibri   "/>
      </rPr>
      <t xml:space="preserve"> (2)</t>
    </r>
  </si>
  <si>
    <r>
      <t xml:space="preserve">Cartera atrasada </t>
    </r>
    <r>
      <rPr>
        <vertAlign val="superscript"/>
        <sz val="11"/>
        <rFont val="Calibri   "/>
      </rPr>
      <t>(1)</t>
    </r>
  </si>
  <si>
    <r>
      <t xml:space="preserve">Cartera atrasada mayor a 90 días </t>
    </r>
    <r>
      <rPr>
        <vertAlign val="superscript"/>
        <sz val="11"/>
        <rFont val="Calibri   "/>
      </rPr>
      <t>(1)</t>
    </r>
  </si>
  <si>
    <r>
      <t xml:space="preserve">Cartera deteriorada </t>
    </r>
    <r>
      <rPr>
        <vertAlign val="superscript"/>
        <sz val="11"/>
        <rFont val="Calibri   "/>
      </rPr>
      <t>(2)</t>
    </r>
  </si>
  <si>
    <r>
      <t xml:space="preserve">Depósitos CTS </t>
    </r>
    <r>
      <rPr>
        <vertAlign val="superscript"/>
        <sz val="11"/>
        <color rgb="FF000000"/>
        <rFont val="Calibri   "/>
      </rPr>
      <t>(1)</t>
    </r>
  </si>
  <si>
    <r>
      <t xml:space="preserve">Evolución de los saldos promedios diarios de colocaciones por segmento de negocio </t>
    </r>
    <r>
      <rPr>
        <b/>
        <vertAlign val="superscript"/>
        <sz val="11"/>
        <color theme="0"/>
        <rFont val="Calibri   "/>
      </rPr>
      <t>(1)(2)(3)</t>
    </r>
  </si>
  <si>
    <r>
      <t xml:space="preserve">Evaluación de los saldos promedios diarios de colocaciones por moneda </t>
    </r>
    <r>
      <rPr>
        <b/>
        <vertAlign val="superscript"/>
        <sz val="11"/>
        <color theme="0"/>
        <rFont val="Calibri   "/>
      </rPr>
      <t>(1)(2)(3)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</si>
</sst>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S/&quot;#,##0;[Red]\-&quot;S/&quot;#,##0"/>
    <numFmt numFmtId="43" formatCode="_-* #,##0.00_-;\-* #,##0.00_-;_-* &quot;-&quot;??_-;_-@_-"/>
    <numFmt numFmtId="164" formatCode="_ * #,##0.00_ ;_ * \-#,##0.00_ ;_ * &quot;-&quot;??_ ;_ @_ "/>
    <numFmt numFmtId="165" formatCode="0.0%"/>
    <numFmt numFmtId="166" formatCode="_ * #,##0_ ;_ * \-#,##0_ ;_ * &quot;-&quot;??_ ;_ @_ "/>
    <numFmt numFmtId="167" formatCode="_(* #,##0_);_(* \(#,##0\);_(* &quot;-&quot;??_);_(@_)"/>
    <numFmt numFmtId="168" formatCode="_(* #,##0.00_);_(* \(#,##0.00\);_(* &quot;-&quot;??_);_(@_)"/>
    <numFmt numFmtId="169" formatCode="_-* #,##0.00\ _D_M_-;\-* #,##0.00\ _D_M_-;_-* &quot;-&quot;??\ _D_M_-;_-@_-"/>
    <numFmt numFmtId="170" formatCode="_-* #,##0.00\ &quot;F&quot;_-;\-* #,##0.00\ &quot;F&quot;_-;_-* &quot;-&quot;??\ &quot;F&quot;_-;_-@_-"/>
    <numFmt numFmtId="171" formatCode="_-* #,##0_-;\-* #,##0_-;_-* &quot;-&quot;??_-;_-@_-"/>
    <numFmt numFmtId="172" formatCode="0.000%"/>
  </numFmts>
  <fonts count="77">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Arial Narrow"/>
      <family val="2"/>
    </font>
    <font>
      <sz val="11"/>
      <color theme="1"/>
      <name val="Arial Narrow"/>
      <family val="2"/>
    </font>
    <font>
      <sz val="11"/>
      <color theme="0"/>
      <name val="Arial Narrow"/>
      <family val="2"/>
    </font>
    <font>
      <b/>
      <sz val="11"/>
      <color theme="0"/>
      <name val="Arial Narrow"/>
      <family val="2"/>
    </font>
    <font>
      <sz val="11"/>
      <color theme="1"/>
      <name val="Calibri"/>
      <family val="2"/>
      <scheme val="minor"/>
    </font>
    <font>
      <sz val="10"/>
      <name val="Arial"/>
      <family val="2"/>
    </font>
    <font>
      <sz val="10"/>
      <name val="Courier"/>
      <family val="3"/>
    </font>
    <font>
      <sz val="11"/>
      <color indexed="8"/>
      <name val="Calibri"/>
      <family val="2"/>
    </font>
    <font>
      <i/>
      <sz val="11"/>
      <color theme="1"/>
      <name val="Arial Narrow"/>
      <family val="2"/>
    </font>
    <font>
      <b/>
      <sz val="11"/>
      <color theme="0"/>
      <name val="Calibri "/>
    </font>
    <font>
      <u/>
      <sz val="11"/>
      <color theme="10"/>
      <name val="Calibri "/>
    </font>
    <font>
      <b/>
      <sz val="11"/>
      <name val="Calibri "/>
    </font>
    <font>
      <sz val="11"/>
      <name val="Calibri "/>
    </font>
    <font>
      <vertAlign val="superscript"/>
      <sz val="11"/>
      <name val="Calibri "/>
    </font>
    <font>
      <sz val="11"/>
      <color theme="0"/>
      <name val="Calibri "/>
    </font>
    <font>
      <sz val="11"/>
      <color theme="1"/>
      <name val="Calibri "/>
    </font>
    <font>
      <b/>
      <sz val="20"/>
      <color theme="0"/>
      <name val="Calibri "/>
    </font>
    <font>
      <b/>
      <sz val="20"/>
      <color theme="1"/>
      <name val="Calibri "/>
    </font>
    <font>
      <b/>
      <sz val="11"/>
      <color theme="1"/>
      <name val="Calibri "/>
    </font>
    <font>
      <vertAlign val="superscript"/>
      <sz val="11"/>
      <color theme="1"/>
      <name val="Calibri "/>
    </font>
    <font>
      <b/>
      <vertAlign val="superscript"/>
      <sz val="11"/>
      <color theme="1"/>
      <name val="Calibri "/>
    </font>
    <font>
      <sz val="11"/>
      <color rgb="FF000000"/>
      <name val="Calibri "/>
    </font>
    <font>
      <b/>
      <sz val="11"/>
      <color rgb="FF000000"/>
      <name val="Calibri "/>
    </font>
    <font>
      <b/>
      <sz val="8"/>
      <name val="Calibri "/>
    </font>
    <font>
      <sz val="8"/>
      <name val="Calibri "/>
    </font>
    <font>
      <sz val="8"/>
      <color rgb="FF000000"/>
      <name val="Calibri "/>
    </font>
    <font>
      <b/>
      <sz val="8"/>
      <color rgb="FF000000"/>
      <name val="Calibri "/>
    </font>
    <font>
      <b/>
      <sz val="11"/>
      <color rgb="FFFFFFFF"/>
      <name val="Calibri "/>
    </font>
    <font>
      <b/>
      <vertAlign val="superscript"/>
      <sz val="11"/>
      <name val="Calibri "/>
    </font>
    <font>
      <sz val="8"/>
      <name val="Arial"/>
      <family val="2"/>
    </font>
    <font>
      <sz val="11"/>
      <name val="Calibri    "/>
    </font>
    <font>
      <sz val="11"/>
      <name val="Calibri   "/>
    </font>
    <font>
      <sz val="11"/>
      <color theme="1"/>
      <name val="Calibri  "/>
    </font>
    <font>
      <b/>
      <sz val="11"/>
      <color theme="1"/>
      <name val="Calibri  "/>
    </font>
    <font>
      <b/>
      <sz val="11"/>
      <color theme="0"/>
      <name val="Calibri   "/>
    </font>
    <font>
      <b/>
      <sz val="11"/>
      <color rgb="FFFFFFFF"/>
      <name val="Calibri   "/>
    </font>
    <font>
      <sz val="11"/>
      <color rgb="FF000000"/>
      <name val="Calibri   "/>
    </font>
    <font>
      <b/>
      <sz val="11"/>
      <name val="Calibri   "/>
    </font>
    <font>
      <b/>
      <sz val="11"/>
      <color rgb="FF000000"/>
      <name val="Calibri   "/>
    </font>
    <font>
      <sz val="11"/>
      <color theme="1"/>
      <name val="Calibri   "/>
    </font>
    <font>
      <b/>
      <sz val="11"/>
      <name val="Calibri    "/>
    </font>
    <font>
      <b/>
      <sz val="11"/>
      <color theme="1"/>
      <name val="Calibri   "/>
    </font>
    <font>
      <u/>
      <sz val="11"/>
      <color theme="10"/>
      <name val="Calibri   "/>
    </font>
    <font>
      <b/>
      <sz val="11"/>
      <color rgb="FFFFFFFF"/>
      <name val="Calibri    "/>
    </font>
    <font>
      <sz val="11"/>
      <color theme="1"/>
      <name val="Calibri    "/>
    </font>
    <font>
      <u/>
      <sz val="11"/>
      <color theme="10"/>
      <name val="Calibri    "/>
    </font>
    <font>
      <vertAlign val="superscript"/>
      <sz val="11"/>
      <color rgb="FF000000"/>
      <name val="Calibri    "/>
    </font>
    <font>
      <sz val="11"/>
      <color rgb="FF000000"/>
      <name val="Calibri    "/>
    </font>
    <font>
      <sz val="11"/>
      <color rgb="FFFFFFFF"/>
      <name val="Calibri    "/>
    </font>
    <font>
      <b/>
      <sz val="11"/>
      <color rgb="FF000000"/>
      <name val="Calibri    "/>
    </font>
    <font>
      <vertAlign val="superscript"/>
      <sz val="11"/>
      <name val="Calibri    "/>
    </font>
    <font>
      <sz val="11"/>
      <color theme="0"/>
      <name val="Calibri   "/>
    </font>
    <font>
      <sz val="8"/>
      <name val="Calibri   "/>
    </font>
    <font>
      <vertAlign val="superscript"/>
      <sz val="11"/>
      <color rgb="FF000000"/>
      <name val="Calibri   "/>
    </font>
    <font>
      <sz val="7"/>
      <color rgb="FF000000"/>
      <name val="Calibri   "/>
    </font>
    <font>
      <b/>
      <sz val="11"/>
      <color theme="0"/>
      <name val="Calibri    "/>
    </font>
    <font>
      <sz val="11"/>
      <color theme="0"/>
      <name val="Calibri    "/>
    </font>
    <font>
      <vertAlign val="superscript"/>
      <sz val="11"/>
      <name val="Calibri   "/>
    </font>
    <font>
      <sz val="11"/>
      <color rgb="FFFF0000"/>
      <name val="Calibri   "/>
    </font>
    <font>
      <sz val="10"/>
      <name val="Calibri    "/>
    </font>
    <font>
      <b/>
      <vertAlign val="superscript"/>
      <sz val="11"/>
      <name val="Calibri    "/>
    </font>
    <font>
      <b/>
      <sz val="11"/>
      <color rgb="FFFF0000"/>
      <name val="Calibri   "/>
    </font>
    <font>
      <b/>
      <vertAlign val="superscript"/>
      <sz val="11"/>
      <color rgb="FFFFFFFF"/>
      <name val="Calibri    "/>
    </font>
    <font>
      <i/>
      <sz val="11"/>
      <name val="Calibri    "/>
    </font>
    <font>
      <b/>
      <vertAlign val="superscript"/>
      <sz val="11"/>
      <name val="Calibri   "/>
    </font>
    <font>
      <b/>
      <vertAlign val="superscript"/>
      <sz val="11"/>
      <color theme="0"/>
      <name val="Calibri   "/>
    </font>
    <font>
      <b/>
      <sz val="8"/>
      <name val="Calibri   "/>
    </font>
    <font>
      <b/>
      <sz val="8"/>
      <color rgb="FF000000"/>
      <name val="Calibri   "/>
    </font>
    <font>
      <sz val="8"/>
      <color rgb="FF000000"/>
      <name val="Calibri   "/>
    </font>
    <font>
      <b/>
      <sz val="12"/>
      <color theme="0"/>
      <name val="Calibri   "/>
    </font>
    <font>
      <sz val="8"/>
      <color theme="0"/>
      <name val="Calibri   "/>
    </font>
    <font>
      <i/>
      <sz val="11"/>
      <color theme="0"/>
      <name val="Calibri   "/>
    </font>
    <font>
      <b/>
      <u val="singleAccounting"/>
      <sz val="11"/>
      <color theme="0"/>
      <name val="Calibri   "/>
    </font>
  </fonts>
  <fills count="12">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rgb="FF66E0DA"/>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rgb="FF8FE9E5"/>
        <bgColor indexed="64"/>
      </patternFill>
    </fill>
    <fill>
      <patternFill patternType="solid">
        <fgColor theme="0"/>
        <bgColor rgb="FF000000"/>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right style="medium">
        <color indexed="64"/>
      </right>
      <top style="thin">
        <color auto="1"/>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diagonal/>
    </border>
  </borders>
  <cellStyleXfs count="31">
    <xf numFmtId="0" fontId="0" fillId="0" borderId="0"/>
    <xf numFmtId="0" fontId="3" fillId="0" borderId="0" applyNumberForma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0" fontId="9" fillId="0" borderId="0" applyFont="0" applyFill="0" applyBorder="0" applyAlignment="0" applyProtection="0"/>
    <xf numFmtId="9"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7" fontId="10"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169" fontId="9" fillId="0" borderId="0" applyFont="0" applyFill="0" applyBorder="0" applyAlignment="0" applyProtection="0"/>
    <xf numFmtId="0" fontId="9" fillId="0" borderId="0"/>
    <xf numFmtId="9" fontId="8"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11" fillId="0" borderId="0"/>
    <xf numFmtId="170" fontId="10" fillId="0" borderId="0"/>
    <xf numFmtId="164" fontId="8" fillId="0" borderId="0" applyFont="0" applyFill="0" applyBorder="0" applyAlignment="0" applyProtection="0"/>
    <xf numFmtId="164" fontId="11" fillId="0" borderId="0" applyFont="0" applyFill="0" applyBorder="0" applyAlignment="0" applyProtection="0"/>
    <xf numFmtId="164" fontId="8" fillId="0" borderId="0" applyFont="0" applyFill="0" applyBorder="0" applyAlignment="0" applyProtection="0"/>
  </cellStyleXfs>
  <cellXfs count="2104">
    <xf numFmtId="0" fontId="0" fillId="0" borderId="0" xfId="0"/>
    <xf numFmtId="0" fontId="0" fillId="3" borderId="0" xfId="0" applyFill="1"/>
    <xf numFmtId="0" fontId="1" fillId="3" borderId="0" xfId="0" applyFont="1" applyFill="1"/>
    <xf numFmtId="0" fontId="0" fillId="0" borderId="6" xfId="0" applyBorder="1"/>
    <xf numFmtId="0" fontId="0" fillId="3" borderId="6" xfId="0" applyFill="1" applyBorder="1"/>
    <xf numFmtId="0" fontId="1" fillId="3" borderId="6" xfId="0" applyFont="1" applyFill="1" applyBorder="1"/>
    <xf numFmtId="0" fontId="5" fillId="3" borderId="0" xfId="0" applyFont="1" applyFill="1"/>
    <xf numFmtId="0" fontId="5"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3" borderId="6" xfId="0" applyFont="1" applyFill="1" applyBorder="1"/>
    <xf numFmtId="0" fontId="0" fillId="0" borderId="13" xfId="0" applyBorder="1"/>
    <xf numFmtId="0" fontId="7" fillId="3" borderId="6" xfId="0" applyFont="1" applyFill="1" applyBorder="1" applyAlignment="1">
      <alignment horizontal="center"/>
    </xf>
    <xf numFmtId="0" fontId="6" fillId="3" borderId="6" xfId="0" applyFont="1" applyFill="1" applyBorder="1"/>
    <xf numFmtId="165" fontId="5" fillId="0" borderId="0" xfId="0" applyNumberFormat="1" applyFont="1"/>
    <xf numFmtId="0" fontId="2" fillId="0" borderId="0" xfId="0" applyFont="1"/>
    <xf numFmtId="171" fontId="5" fillId="0" borderId="0" xfId="15" applyNumberFormat="1" applyFont="1" applyAlignment="1">
      <alignment horizontal="center"/>
    </xf>
    <xf numFmtId="171" fontId="5" fillId="0" borderId="0" xfId="15" applyNumberFormat="1" applyFont="1" applyAlignment="1"/>
    <xf numFmtId="0" fontId="12" fillId="0" borderId="0" xfId="0" applyFont="1" applyAlignment="1">
      <alignment horizontal="center"/>
    </xf>
    <xf numFmtId="165" fontId="5" fillId="0" borderId="0" xfId="2" applyNumberFormat="1" applyFont="1" applyAlignment="1">
      <alignment horizontal="center"/>
    </xf>
    <xf numFmtId="0" fontId="5" fillId="0" borderId="0" xfId="0" applyFont="1" applyAlignment="1">
      <alignment horizontal="left"/>
    </xf>
    <xf numFmtId="172" fontId="12" fillId="0" borderId="0" xfId="2" applyNumberFormat="1" applyFont="1" applyAlignment="1">
      <alignment horizontal="center"/>
    </xf>
    <xf numFmtId="0" fontId="4" fillId="0" borderId="8" xfId="18" applyFont="1" applyBorder="1" applyAlignment="1">
      <alignment horizontal="left" vertical="center"/>
    </xf>
    <xf numFmtId="0" fontId="5" fillId="0" borderId="8" xfId="0" applyFont="1" applyBorder="1" applyAlignment="1">
      <alignment horizontal="left"/>
    </xf>
    <xf numFmtId="165" fontId="5" fillId="0" borderId="8" xfId="2" applyNumberFormat="1" applyFont="1" applyBorder="1" applyAlignment="1">
      <alignment horizontal="left"/>
    </xf>
    <xf numFmtId="9" fontId="5" fillId="0" borderId="8" xfId="2" applyFont="1" applyBorder="1" applyAlignment="1">
      <alignment horizontal="left"/>
    </xf>
    <xf numFmtId="165" fontId="5" fillId="0" borderId="8" xfId="2" applyNumberFormat="1" applyFont="1" applyFill="1" applyBorder="1" applyAlignment="1">
      <alignment horizontal="left"/>
    </xf>
    <xf numFmtId="0" fontId="12" fillId="10" borderId="0" xfId="0" applyFont="1" applyFill="1" applyAlignment="1">
      <alignment horizontal="center"/>
    </xf>
    <xf numFmtId="171" fontId="12" fillId="10" borderId="0" xfId="15" applyNumberFormat="1" applyFont="1" applyFill="1" applyAlignment="1">
      <alignment horizontal="center"/>
    </xf>
    <xf numFmtId="1" fontId="12" fillId="0" borderId="0" xfId="0" applyNumberFormat="1" applyFont="1"/>
    <xf numFmtId="171" fontId="5" fillId="10" borderId="0" xfId="15" applyNumberFormat="1" applyFont="1" applyFill="1" applyAlignment="1"/>
    <xf numFmtId="172" fontId="12" fillId="10" borderId="0" xfId="2" applyNumberFormat="1" applyFont="1" applyFill="1" applyAlignment="1">
      <alignment horizontal="center"/>
    </xf>
    <xf numFmtId="171" fontId="5" fillId="10" borderId="0" xfId="15" applyNumberFormat="1" applyFont="1" applyFill="1" applyAlignment="1">
      <alignment horizontal="center"/>
    </xf>
    <xf numFmtId="0" fontId="5" fillId="10" borderId="0" xfId="0" applyFont="1" applyFill="1" applyAlignment="1">
      <alignment horizontal="center"/>
    </xf>
    <xf numFmtId="10" fontId="5" fillId="0" borderId="0" xfId="2" applyNumberFormat="1" applyFont="1" applyAlignment="1">
      <alignment horizontal="center"/>
    </xf>
    <xf numFmtId="165" fontId="5" fillId="0" borderId="0" xfId="0" applyNumberFormat="1" applyFont="1" applyAlignment="1">
      <alignment horizontal="center"/>
    </xf>
    <xf numFmtId="165" fontId="12" fillId="0" borderId="0" xfId="2" applyNumberFormat="1" applyFont="1" applyAlignment="1">
      <alignment horizontal="center"/>
    </xf>
    <xf numFmtId="0" fontId="6" fillId="3" borderId="4" xfId="0" applyFont="1" applyFill="1" applyBorder="1" applyAlignment="1">
      <alignment horizontal="left"/>
    </xf>
    <xf numFmtId="3" fontId="5" fillId="0" borderId="8" xfId="0" applyNumberFormat="1" applyFont="1" applyBorder="1" applyAlignment="1">
      <alignment horizontal="left"/>
    </xf>
    <xf numFmtId="43" fontId="12" fillId="0" borderId="0" xfId="15" applyFont="1" applyAlignment="1">
      <alignment horizontal="center"/>
    </xf>
    <xf numFmtId="10" fontId="5" fillId="6" borderId="0" xfId="2" applyNumberFormat="1" applyFont="1" applyFill="1" applyAlignment="1">
      <alignment horizontal="center"/>
    </xf>
    <xf numFmtId="0" fontId="12" fillId="0" borderId="0" xfId="2" applyNumberFormat="1" applyFont="1" applyAlignment="1">
      <alignment horizontal="center"/>
    </xf>
    <xf numFmtId="3" fontId="16" fillId="0" borderId="0" xfId="0" applyNumberFormat="1" applyFont="1" applyAlignment="1">
      <alignment horizontal="center"/>
    </xf>
    <xf numFmtId="3" fontId="15" fillId="0" borderId="0" xfId="0" applyNumberFormat="1" applyFont="1" applyAlignment="1">
      <alignment horizontal="center"/>
    </xf>
    <xf numFmtId="3" fontId="16" fillId="0" borderId="6" xfId="0" applyNumberFormat="1" applyFont="1" applyBorder="1" applyAlignment="1">
      <alignment horizontal="center"/>
    </xf>
    <xf numFmtId="0" fontId="14" fillId="3" borderId="6" xfId="1" applyFont="1" applyFill="1" applyBorder="1"/>
    <xf numFmtId="0" fontId="16" fillId="0" borderId="0" xfId="0" applyFont="1" applyAlignment="1">
      <alignment horizontal="left" vertical="center"/>
    </xf>
    <xf numFmtId="0" fontId="19" fillId="0" borderId="0" xfId="0" applyFont="1"/>
    <xf numFmtId="0" fontId="18" fillId="3" borderId="0" xfId="0" applyFont="1" applyFill="1"/>
    <xf numFmtId="0" fontId="20" fillId="3" borderId="6" xfId="0" applyFont="1" applyFill="1" applyBorder="1"/>
    <xf numFmtId="0" fontId="19" fillId="3" borderId="6" xfId="0" applyFont="1" applyFill="1" applyBorder="1"/>
    <xf numFmtId="0" fontId="21" fillId="3" borderId="6" xfId="0" applyFont="1" applyFill="1" applyBorder="1"/>
    <xf numFmtId="0" fontId="22" fillId="0" borderId="0" xfId="0" applyFont="1"/>
    <xf numFmtId="0" fontId="13" fillId="3" borderId="0" xfId="0" applyFont="1" applyFill="1"/>
    <xf numFmtId="6" fontId="13" fillId="3" borderId="0" xfId="0" quotePrefix="1" applyNumberFormat="1" applyFont="1" applyFill="1"/>
    <xf numFmtId="0" fontId="16" fillId="0" borderId="2" xfId="18" applyFont="1" applyBorder="1" applyAlignment="1">
      <alignment vertical="center"/>
    </xf>
    <xf numFmtId="167" fontId="16" fillId="0" borderId="3" xfId="19" applyNumberFormat="1" applyFont="1" applyFill="1" applyBorder="1" applyAlignment="1">
      <alignment vertical="center"/>
    </xf>
    <xf numFmtId="167" fontId="16" fillId="0" borderId="11" xfId="19" applyNumberFormat="1" applyFont="1" applyFill="1" applyBorder="1" applyAlignment="1">
      <alignment vertical="center"/>
    </xf>
    <xf numFmtId="165" fontId="16" fillId="0" borderId="0" xfId="20" applyNumberFormat="1" applyFont="1" applyAlignment="1">
      <alignment horizontal="center" vertical="center"/>
    </xf>
    <xf numFmtId="0" fontId="16" fillId="7" borderId="9" xfId="18" applyFont="1" applyFill="1" applyBorder="1" applyAlignment="1">
      <alignment vertical="center" wrapText="1"/>
    </xf>
    <xf numFmtId="167" fontId="16" fillId="0" borderId="0" xfId="19" applyNumberFormat="1" applyFont="1" applyFill="1" applyBorder="1" applyAlignment="1">
      <alignment vertical="center"/>
    </xf>
    <xf numFmtId="167" fontId="16" fillId="0" borderId="10" xfId="19" applyNumberFormat="1" applyFont="1" applyFill="1" applyBorder="1" applyAlignment="1">
      <alignment vertical="center"/>
    </xf>
    <xf numFmtId="165" fontId="16" fillId="7" borderId="0" xfId="20" applyNumberFormat="1" applyFont="1" applyFill="1" applyAlignment="1">
      <alignment horizontal="center" vertical="center"/>
    </xf>
    <xf numFmtId="0" fontId="15" fillId="7" borderId="9" xfId="18" applyFont="1" applyFill="1" applyBorder="1" applyAlignment="1">
      <alignment horizontal="left" vertical="center" wrapText="1"/>
    </xf>
    <xf numFmtId="167" fontId="15" fillId="0" borderId="0" xfId="19" applyNumberFormat="1" applyFont="1" applyFill="1" applyBorder="1" applyAlignment="1">
      <alignment vertical="center"/>
    </xf>
    <xf numFmtId="167" fontId="15" fillId="0" borderId="10" xfId="19" applyNumberFormat="1" applyFont="1" applyFill="1" applyBorder="1" applyAlignment="1">
      <alignment vertical="center"/>
    </xf>
    <xf numFmtId="165" fontId="15" fillId="0" borderId="0" xfId="20" applyNumberFormat="1" applyFont="1" applyAlignment="1">
      <alignment horizontal="center" vertical="center"/>
    </xf>
    <xf numFmtId="0" fontId="16" fillId="7" borderId="9" xfId="18" applyFont="1" applyFill="1" applyBorder="1" applyAlignment="1">
      <alignment vertical="center"/>
    </xf>
    <xf numFmtId="0" fontId="15" fillId="7" borderId="9" xfId="18" applyFont="1" applyFill="1" applyBorder="1" applyAlignment="1">
      <alignment vertical="center" wrapText="1"/>
    </xf>
    <xf numFmtId="165" fontId="15" fillId="7" borderId="0" xfId="20" applyNumberFormat="1" applyFont="1" applyFill="1" applyAlignment="1">
      <alignment horizontal="center" vertical="center"/>
    </xf>
    <xf numFmtId="0" fontId="15" fillId="6" borderId="9" xfId="18" applyFont="1" applyFill="1" applyBorder="1" applyAlignment="1">
      <alignment vertical="center"/>
    </xf>
    <xf numFmtId="165" fontId="15" fillId="6" borderId="0" xfId="20" applyNumberFormat="1" applyFont="1" applyFill="1" applyAlignment="1">
      <alignment horizontal="center" vertical="center"/>
    </xf>
    <xf numFmtId="0" fontId="16" fillId="6" borderId="9" xfId="18" applyFont="1" applyFill="1" applyBorder="1" applyAlignment="1">
      <alignment vertical="center"/>
    </xf>
    <xf numFmtId="165" fontId="16" fillId="6" borderId="0" xfId="20" applyNumberFormat="1" applyFont="1" applyFill="1" applyAlignment="1">
      <alignment horizontal="center" vertical="center"/>
    </xf>
    <xf numFmtId="0" fontId="16" fillId="0" borderId="5" xfId="18" applyFont="1" applyBorder="1" applyAlignment="1">
      <alignment vertical="center"/>
    </xf>
    <xf numFmtId="168" fontId="16" fillId="0" borderId="6" xfId="19" applyNumberFormat="1" applyFont="1" applyFill="1" applyBorder="1" applyAlignment="1">
      <alignment horizontal="right" vertical="center"/>
    </xf>
    <xf numFmtId="168" fontId="16" fillId="0" borderId="7" xfId="19" applyNumberFormat="1" applyFont="1" applyFill="1" applyBorder="1" applyAlignment="1">
      <alignment horizontal="right" vertical="center"/>
    </xf>
    <xf numFmtId="165" fontId="16" fillId="0" borderId="6" xfId="20" applyNumberFormat="1" applyFont="1" applyBorder="1" applyAlignment="1">
      <alignment horizontal="center" vertical="center"/>
    </xf>
    <xf numFmtId="0" fontId="16" fillId="0" borderId="9" xfId="18" applyFont="1" applyBorder="1" applyAlignment="1">
      <alignment vertical="center"/>
    </xf>
    <xf numFmtId="167" fontId="16" fillId="0" borderId="0" xfId="19" applyNumberFormat="1" applyFont="1" applyFill="1" applyBorder="1" applyAlignment="1">
      <alignment horizontal="right" vertical="center"/>
    </xf>
    <xf numFmtId="0" fontId="16" fillId="0" borderId="5" xfId="18" applyFont="1" applyBorder="1" applyAlignment="1">
      <alignment horizontal="justify" vertical="center" wrapText="1"/>
    </xf>
    <xf numFmtId="167" fontId="16" fillId="0" borderId="6" xfId="19" applyNumberFormat="1" applyFont="1" applyFill="1" applyBorder="1" applyAlignment="1">
      <alignment horizontal="right" vertical="center"/>
    </xf>
    <xf numFmtId="167" fontId="16" fillId="0" borderId="7" xfId="19" applyNumberFormat="1" applyFont="1" applyFill="1" applyBorder="1" applyAlignment="1">
      <alignment vertical="center"/>
    </xf>
    <xf numFmtId="0" fontId="15" fillId="0" borderId="9" xfId="18" applyFont="1" applyBorder="1" applyAlignment="1">
      <alignment horizontal="justify" vertical="center" wrapText="1"/>
    </xf>
    <xf numFmtId="10" fontId="16" fillId="0" borderId="0" xfId="20" applyNumberFormat="1" applyFont="1" applyBorder="1" applyAlignment="1">
      <alignment horizontal="right" vertical="center"/>
    </xf>
    <xf numFmtId="167" fontId="16" fillId="0" borderId="10" xfId="19" applyNumberFormat="1" applyFont="1" applyFill="1" applyBorder="1" applyAlignment="1">
      <alignment horizontal="right" vertical="center"/>
    </xf>
    <xf numFmtId="10" fontId="16" fillId="0" borderId="10" xfId="20" applyNumberFormat="1" applyFont="1" applyBorder="1" applyAlignment="1">
      <alignment horizontal="right" vertical="center"/>
    </xf>
    <xf numFmtId="169" fontId="16" fillId="0" borderId="0" xfId="19" applyFont="1" applyFill="1" applyBorder="1" applyAlignment="1">
      <alignment horizontal="center" vertical="center"/>
    </xf>
    <xf numFmtId="165" fontId="16" fillId="0" borderId="0" xfId="20" applyNumberFormat="1" applyFont="1" applyBorder="1" applyAlignment="1">
      <alignment horizontal="right" vertical="center"/>
    </xf>
    <xf numFmtId="165" fontId="16" fillId="0" borderId="10" xfId="20" applyNumberFormat="1" applyFont="1" applyBorder="1" applyAlignment="1">
      <alignment horizontal="right" vertical="center"/>
    </xf>
    <xf numFmtId="0" fontId="16" fillId="0" borderId="5" xfId="18" applyFont="1" applyBorder="1"/>
    <xf numFmtId="165" fontId="16" fillId="0" borderId="6" xfId="20" applyNumberFormat="1" applyFont="1" applyBorder="1" applyAlignment="1">
      <alignment horizontal="right" vertical="center"/>
    </xf>
    <xf numFmtId="165" fontId="16" fillId="0" borderId="7" xfId="20" applyNumberFormat="1" applyFont="1" applyBorder="1" applyAlignment="1">
      <alignment horizontal="right" vertical="center"/>
    </xf>
    <xf numFmtId="169" fontId="16" fillId="0" borderId="6" xfId="19" applyFont="1" applyFill="1" applyBorder="1" applyAlignment="1">
      <alignment horizontal="center" vertical="center"/>
    </xf>
    <xf numFmtId="0" fontId="15" fillId="0" borderId="9" xfId="18" applyFont="1" applyBorder="1" applyAlignment="1">
      <alignment vertical="center"/>
    </xf>
    <xf numFmtId="0" fontId="15" fillId="0" borderId="9" xfId="18" quotePrefix="1" applyFont="1" applyBorder="1" applyAlignment="1">
      <alignment vertical="center"/>
    </xf>
    <xf numFmtId="0" fontId="16" fillId="0" borderId="9" xfId="18" quotePrefix="1" applyFont="1" applyBorder="1" applyAlignment="1">
      <alignment vertical="center"/>
    </xf>
    <xf numFmtId="0" fontId="16" fillId="0" borderId="5" xfId="18" quotePrefix="1" applyFont="1" applyBorder="1" applyAlignment="1">
      <alignment vertical="center"/>
    </xf>
    <xf numFmtId="10" fontId="16" fillId="0" borderId="6" xfId="20" applyNumberFormat="1" applyFont="1" applyBorder="1" applyAlignment="1">
      <alignment horizontal="right" vertical="center"/>
    </xf>
    <xf numFmtId="10" fontId="16" fillId="0" borderId="7" xfId="20" applyNumberFormat="1" applyFont="1" applyBorder="1" applyAlignment="1">
      <alignment horizontal="right" vertical="center"/>
    </xf>
    <xf numFmtId="169" fontId="16" fillId="0" borderId="6" xfId="19" quotePrefix="1" applyFont="1" applyFill="1" applyBorder="1" applyAlignment="1">
      <alignment horizontal="center" vertical="center"/>
    </xf>
    <xf numFmtId="165" fontId="16" fillId="0" borderId="0" xfId="21" applyNumberFormat="1" applyFont="1" applyFill="1" applyBorder="1" applyAlignment="1">
      <alignment horizontal="right" vertical="center"/>
    </xf>
    <xf numFmtId="165" fontId="16" fillId="0" borderId="10" xfId="21" applyNumberFormat="1" applyFont="1" applyFill="1" applyBorder="1" applyAlignment="1">
      <alignment horizontal="right" vertical="center"/>
    </xf>
    <xf numFmtId="165" fontId="16" fillId="0" borderId="6" xfId="21" applyNumberFormat="1" applyFont="1" applyFill="1" applyBorder="1" applyAlignment="1">
      <alignment horizontal="right" vertical="center"/>
    </xf>
    <xf numFmtId="165" fontId="16" fillId="0" borderId="7" xfId="21" applyNumberFormat="1" applyFont="1" applyFill="1" applyBorder="1" applyAlignment="1">
      <alignment horizontal="right" vertical="center"/>
    </xf>
    <xf numFmtId="10" fontId="16" fillId="0" borderId="0" xfId="21" applyNumberFormat="1" applyFont="1" applyFill="1" applyBorder="1" applyAlignment="1">
      <alignment horizontal="right" vertical="center"/>
    </xf>
    <xf numFmtId="10" fontId="16" fillId="0" borderId="10" xfId="21" applyNumberFormat="1" applyFont="1" applyFill="1" applyBorder="1" applyAlignment="1">
      <alignment horizontal="right" vertical="center"/>
    </xf>
    <xf numFmtId="10" fontId="16" fillId="0" borderId="6" xfId="21" applyNumberFormat="1" applyFont="1" applyFill="1" applyBorder="1" applyAlignment="1">
      <alignment horizontal="right" vertical="center"/>
    </xf>
    <xf numFmtId="10" fontId="16" fillId="0" borderId="7" xfId="21" applyNumberFormat="1" applyFont="1" applyFill="1" applyBorder="1" applyAlignment="1">
      <alignment horizontal="right" vertical="center"/>
    </xf>
    <xf numFmtId="0" fontId="15" fillId="0" borderId="9" xfId="18" applyFont="1" applyBorder="1"/>
    <xf numFmtId="167" fontId="15" fillId="0" borderId="0" xfId="19" applyNumberFormat="1" applyFont="1" applyFill="1" applyBorder="1" applyAlignment="1">
      <alignment horizontal="right"/>
    </xf>
    <xf numFmtId="167" fontId="15" fillId="0" borderId="10" xfId="19" applyNumberFormat="1" applyFont="1" applyFill="1" applyBorder="1" applyAlignment="1">
      <alignment horizontal="right"/>
    </xf>
    <xf numFmtId="165" fontId="15" fillId="0" borderId="0" xfId="20" applyNumberFormat="1" applyFont="1" applyAlignment="1">
      <alignment horizontal="center"/>
    </xf>
    <xf numFmtId="0" fontId="16" fillId="0" borderId="9" xfId="18" applyFont="1" applyBorder="1"/>
    <xf numFmtId="167" fontId="16" fillId="0" borderId="0" xfId="19" applyNumberFormat="1" applyFont="1" applyFill="1" applyBorder="1" applyAlignment="1">
      <alignment horizontal="right"/>
    </xf>
    <xf numFmtId="167" fontId="16" fillId="0" borderId="10" xfId="19" applyNumberFormat="1" applyFont="1" applyFill="1" applyBorder="1" applyAlignment="1">
      <alignment horizontal="right"/>
    </xf>
    <xf numFmtId="165" fontId="16" fillId="0" borderId="0" xfId="20" applyNumberFormat="1" applyFont="1" applyAlignment="1">
      <alignment horizontal="center"/>
    </xf>
    <xf numFmtId="167" fontId="16" fillId="0" borderId="6" xfId="19" applyNumberFormat="1" applyFont="1" applyFill="1" applyBorder="1" applyAlignment="1">
      <alignment horizontal="right"/>
    </xf>
    <xf numFmtId="167" fontId="16" fillId="0" borderId="7" xfId="19" applyNumberFormat="1" applyFont="1" applyFill="1" applyBorder="1" applyAlignment="1">
      <alignment horizontal="right"/>
    </xf>
    <xf numFmtId="165" fontId="16" fillId="0" borderId="6" xfId="20" applyNumberFormat="1" applyFont="1" applyBorder="1" applyAlignment="1">
      <alignment horizontal="center"/>
    </xf>
    <xf numFmtId="0" fontId="13" fillId="3" borderId="1" xfId="0" applyFont="1" applyFill="1" applyBorder="1"/>
    <xf numFmtId="0" fontId="13" fillId="3" borderId="8" xfId="0" quotePrefix="1" applyFont="1" applyFill="1" applyBorder="1"/>
    <xf numFmtId="0" fontId="22" fillId="0" borderId="8" xfId="0" applyFont="1" applyBorder="1"/>
    <xf numFmtId="0" fontId="15" fillId="2" borderId="9"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0" xfId="0" applyFont="1" applyFill="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xf numFmtId="3" fontId="16" fillId="2" borderId="9" xfId="0" applyNumberFormat="1" applyFont="1" applyFill="1" applyBorder="1" applyAlignment="1">
      <alignment horizontal="center" vertical="center"/>
    </xf>
    <xf numFmtId="3" fontId="16" fillId="2" borderId="0" xfId="0" applyNumberFormat="1" applyFont="1" applyFill="1" applyAlignment="1">
      <alignment horizontal="center" vertical="center"/>
    </xf>
    <xf numFmtId="3" fontId="16" fillId="2" borderId="10" xfId="0" applyNumberFormat="1" applyFont="1" applyFill="1" applyBorder="1" applyAlignment="1">
      <alignment horizontal="center" vertical="center"/>
    </xf>
    <xf numFmtId="0" fontId="16" fillId="2" borderId="9" xfId="0" applyFont="1" applyFill="1" applyBorder="1" applyAlignment="1">
      <alignment horizontal="center" vertical="center"/>
    </xf>
    <xf numFmtId="0" fontId="16" fillId="2" borderId="0" xfId="0" applyFont="1" applyFill="1" applyAlignment="1">
      <alignment horizontal="center" vertical="center"/>
    </xf>
    <xf numFmtId="0" fontId="16" fillId="2" borderId="10" xfId="0" applyFont="1" applyFill="1" applyBorder="1" applyAlignment="1">
      <alignment horizontal="center" vertical="center"/>
    </xf>
    <xf numFmtId="0" fontId="22" fillId="0" borderId="4" xfId="0" applyFont="1" applyBorder="1"/>
    <xf numFmtId="3" fontId="16" fillId="2" borderId="5"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5" fillId="2" borderId="5" xfId="0" applyNumberFormat="1" applyFont="1" applyFill="1" applyBorder="1" applyAlignment="1">
      <alignment horizontal="center" vertical="center" wrapText="1"/>
    </xf>
    <xf numFmtId="3" fontId="15" fillId="2" borderId="6" xfId="0" applyNumberFormat="1" applyFont="1" applyFill="1" applyBorder="1" applyAlignment="1">
      <alignment horizontal="center" vertical="center" wrapText="1"/>
    </xf>
    <xf numFmtId="3" fontId="15" fillId="2" borderId="7"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0" borderId="0" xfId="0" applyFont="1" applyAlignment="1">
      <alignment horizontal="center" vertical="center" wrapText="1"/>
    </xf>
    <xf numFmtId="3" fontId="28" fillId="2" borderId="0" xfId="0" applyNumberFormat="1" applyFont="1" applyFill="1" applyAlignment="1">
      <alignment horizontal="center" vertical="center"/>
    </xf>
    <xf numFmtId="10" fontId="29" fillId="0" borderId="0" xfId="0" applyNumberFormat="1" applyFont="1" applyAlignment="1">
      <alignment horizontal="center" wrapText="1"/>
    </xf>
    <xf numFmtId="0" fontId="29" fillId="0" borderId="0" xfId="0" applyFont="1" applyAlignment="1">
      <alignment horizontal="center" wrapText="1"/>
    </xf>
    <xf numFmtId="0" fontId="28" fillId="2" borderId="0" xfId="0" applyFont="1" applyFill="1" applyAlignment="1">
      <alignment horizontal="center" vertical="center"/>
    </xf>
    <xf numFmtId="3" fontId="27" fillId="2" borderId="0" xfId="0" applyNumberFormat="1" applyFont="1" applyFill="1" applyAlignment="1">
      <alignment horizontal="center" vertical="center" wrapText="1"/>
    </xf>
    <xf numFmtId="10" fontId="30" fillId="0" borderId="0" xfId="0" applyNumberFormat="1" applyFont="1" applyAlignment="1">
      <alignment horizontal="center" vertical="center" wrapText="1"/>
    </xf>
    <xf numFmtId="0" fontId="19" fillId="3" borderId="0" xfId="0" quotePrefix="1" applyFont="1" applyFill="1"/>
    <xf numFmtId="0" fontId="15" fillId="2" borderId="9" xfId="0" applyFont="1" applyFill="1" applyBorder="1" applyAlignment="1">
      <alignment horizontal="left" vertical="center"/>
    </xf>
    <xf numFmtId="0" fontId="15" fillId="0" borderId="0" xfId="0" applyFont="1" applyAlignment="1">
      <alignment horizontal="center" vertical="center" wrapText="1"/>
    </xf>
    <xf numFmtId="0" fontId="16" fillId="0" borderId="9" xfId="0" applyFont="1" applyBorder="1" applyAlignment="1">
      <alignment wrapText="1"/>
    </xf>
    <xf numFmtId="165" fontId="16" fillId="0" borderId="9" xfId="0" applyNumberFormat="1" applyFont="1" applyBorder="1" applyAlignment="1">
      <alignment horizontal="center"/>
    </xf>
    <xf numFmtId="165" fontId="16" fillId="0" borderId="0" xfId="0" applyNumberFormat="1" applyFont="1" applyAlignment="1">
      <alignment horizontal="center"/>
    </xf>
    <xf numFmtId="165" fontId="16" fillId="0" borderId="10" xfId="0" applyNumberFormat="1" applyFont="1" applyBorder="1" applyAlignment="1">
      <alignment horizontal="center"/>
    </xf>
    <xf numFmtId="165" fontId="25" fillId="0" borderId="9" xfId="0" applyNumberFormat="1" applyFont="1" applyBorder="1" applyAlignment="1">
      <alignment horizontal="center" wrapText="1"/>
    </xf>
    <xf numFmtId="165" fontId="25" fillId="0" borderId="0" xfId="0" applyNumberFormat="1" applyFont="1" applyAlignment="1">
      <alignment horizontal="center" wrapText="1"/>
    </xf>
    <xf numFmtId="165" fontId="25" fillId="0" borderId="10" xfId="0" applyNumberFormat="1" applyFont="1" applyBorder="1" applyAlignment="1">
      <alignment horizontal="center" wrapText="1"/>
    </xf>
    <xf numFmtId="0" fontId="15" fillId="0" borderId="9" xfId="0" applyFont="1" applyBorder="1" applyAlignment="1">
      <alignment wrapText="1"/>
    </xf>
    <xf numFmtId="165" fontId="26" fillId="0" borderId="9" xfId="0" applyNumberFormat="1" applyFont="1" applyBorder="1" applyAlignment="1">
      <alignment horizontal="center" wrapText="1"/>
    </xf>
    <xf numFmtId="165" fontId="26" fillId="0" borderId="0" xfId="0" applyNumberFormat="1" applyFont="1" applyAlignment="1">
      <alignment horizontal="center" wrapText="1"/>
    </xf>
    <xf numFmtId="165" fontId="26" fillId="0" borderId="10" xfId="0" applyNumberFormat="1" applyFont="1" applyBorder="1" applyAlignment="1">
      <alignment horizontal="center" wrapText="1"/>
    </xf>
    <xf numFmtId="0" fontId="16" fillId="0" borderId="9" xfId="0" applyFont="1" applyBorder="1" applyAlignment="1">
      <alignment horizontal="left" vertical="center" wrapText="1"/>
    </xf>
    <xf numFmtId="165" fontId="25" fillId="0" borderId="9" xfId="0" applyNumberFormat="1" applyFont="1" applyBorder="1" applyAlignment="1">
      <alignment horizontal="center" vertical="center" wrapText="1"/>
    </xf>
    <xf numFmtId="165" fontId="25" fillId="0" borderId="0" xfId="0" applyNumberFormat="1" applyFont="1" applyAlignment="1">
      <alignment horizontal="center" vertical="center" wrapText="1"/>
    </xf>
    <xf numFmtId="165" fontId="25" fillId="0" borderId="10" xfId="0" applyNumberFormat="1" applyFont="1" applyBorder="1" applyAlignment="1">
      <alignment horizontal="center" vertical="center" wrapText="1"/>
    </xf>
    <xf numFmtId="0" fontId="16" fillId="0" borderId="5" xfId="0" applyFont="1" applyBorder="1" applyAlignment="1">
      <alignment wrapText="1"/>
    </xf>
    <xf numFmtId="165" fontId="25" fillId="0" borderId="5" xfId="0" applyNumberFormat="1" applyFont="1" applyBorder="1" applyAlignment="1">
      <alignment horizontal="center" vertical="center" wrapText="1"/>
    </xf>
    <xf numFmtId="165" fontId="25" fillId="0" borderId="6" xfId="0" applyNumberFormat="1" applyFont="1" applyBorder="1" applyAlignment="1">
      <alignment horizontal="center" vertical="center" wrapText="1"/>
    </xf>
    <xf numFmtId="165" fontId="25" fillId="0" borderId="7" xfId="0" applyNumberFormat="1" applyFont="1" applyBorder="1" applyAlignment="1">
      <alignment horizontal="center" vertical="center" wrapText="1"/>
    </xf>
    <xf numFmtId="0" fontId="15" fillId="0" borderId="14" xfId="0" applyFont="1" applyBorder="1" applyAlignment="1">
      <alignment horizontal="left" vertical="center" wrapText="1"/>
    </xf>
    <xf numFmtId="165" fontId="26" fillId="0" borderId="14" xfId="0" applyNumberFormat="1" applyFont="1" applyBorder="1" applyAlignment="1">
      <alignment horizontal="center" vertical="center" wrapText="1"/>
    </xf>
    <xf numFmtId="165" fontId="26" fillId="0" borderId="13" xfId="0" applyNumberFormat="1" applyFont="1" applyBorder="1" applyAlignment="1">
      <alignment horizontal="center" vertical="center" wrapText="1"/>
    </xf>
    <xf numFmtId="165" fontId="26" fillId="0" borderId="15" xfId="0" applyNumberFormat="1" applyFont="1" applyBorder="1" applyAlignment="1">
      <alignment horizontal="center" vertical="center" wrapText="1"/>
    </xf>
    <xf numFmtId="0" fontId="19" fillId="3" borderId="0" xfId="0" applyFont="1" applyFill="1"/>
    <xf numFmtId="0" fontId="13" fillId="3" borderId="0" xfId="0" quotePrefix="1" applyFont="1" applyFill="1"/>
    <xf numFmtId="0" fontId="16" fillId="2" borderId="9" xfId="0" applyFont="1" applyFill="1" applyBorder="1" applyAlignment="1">
      <alignment vertical="center"/>
    </xf>
    <xf numFmtId="3" fontId="16" fillId="0" borderId="2" xfId="0" applyNumberFormat="1" applyFont="1" applyBorder="1" applyAlignment="1">
      <alignment vertical="center"/>
    </xf>
    <xf numFmtId="3" fontId="16" fillId="0" borderId="3" xfId="0" applyNumberFormat="1" applyFont="1" applyBorder="1" applyAlignment="1">
      <alignment vertical="center"/>
    </xf>
    <xf numFmtId="3" fontId="16" fillId="0" borderId="11" xfId="0" applyNumberFormat="1" applyFont="1" applyBorder="1" applyAlignment="1">
      <alignment vertical="center"/>
    </xf>
    <xf numFmtId="3" fontId="16" fillId="0" borderId="9" xfId="0" applyNumberFormat="1" applyFont="1" applyBorder="1" applyAlignment="1">
      <alignment vertical="center"/>
    </xf>
    <xf numFmtId="3" fontId="16" fillId="0" borderId="0" xfId="0" applyNumberFormat="1" applyFont="1" applyAlignment="1">
      <alignment vertical="center"/>
    </xf>
    <xf numFmtId="3" fontId="16" fillId="0" borderId="10" xfId="0" applyNumberFormat="1" applyFont="1" applyBorder="1" applyAlignment="1">
      <alignment vertical="center"/>
    </xf>
    <xf numFmtId="3" fontId="16" fillId="0" borderId="9" xfId="0" applyNumberFormat="1" applyFont="1" applyBorder="1"/>
    <xf numFmtId="3" fontId="16" fillId="0" borderId="0" xfId="0" applyNumberFormat="1" applyFont="1"/>
    <xf numFmtId="3" fontId="16" fillId="0" borderId="5" xfId="0" applyNumberFormat="1" applyFont="1" applyBorder="1" applyAlignment="1">
      <alignment vertical="center"/>
    </xf>
    <xf numFmtId="3" fontId="16" fillId="0" borderId="6" xfId="0" applyNumberFormat="1" applyFont="1" applyBorder="1" applyAlignment="1">
      <alignment vertical="center"/>
    </xf>
    <xf numFmtId="3" fontId="16" fillId="0" borderId="7" xfId="0" applyNumberFormat="1" applyFont="1" applyBorder="1" applyAlignment="1">
      <alignment vertical="center"/>
    </xf>
    <xf numFmtId="0" fontId="19" fillId="0" borderId="6" xfId="0" applyFont="1" applyBorder="1"/>
    <xf numFmtId="0" fontId="15" fillId="2" borderId="14" xfId="0" applyFont="1" applyFill="1" applyBorder="1" applyAlignment="1">
      <alignment vertical="center"/>
    </xf>
    <xf numFmtId="3" fontId="15" fillId="0" borderId="14" xfId="0" applyNumberFormat="1" applyFont="1" applyBorder="1" applyAlignment="1">
      <alignment vertical="center"/>
    </xf>
    <xf numFmtId="3" fontId="15" fillId="0" borderId="13" xfId="0" applyNumberFormat="1" applyFont="1" applyBorder="1" applyAlignment="1">
      <alignment vertical="center"/>
    </xf>
    <xf numFmtId="0" fontId="19" fillId="0" borderId="13" xfId="0" applyFont="1" applyBorder="1"/>
    <xf numFmtId="3" fontId="16" fillId="2" borderId="2" xfId="0" applyNumberFormat="1" applyFont="1" applyFill="1" applyBorder="1"/>
    <xf numFmtId="3" fontId="16" fillId="2" borderId="3" xfId="0" applyNumberFormat="1" applyFont="1" applyFill="1" applyBorder="1"/>
    <xf numFmtId="3" fontId="16" fillId="2" borderId="11" xfId="0" applyNumberFormat="1" applyFont="1" applyFill="1" applyBorder="1"/>
    <xf numFmtId="3" fontId="16" fillId="2" borderId="9" xfId="0" applyNumberFormat="1" applyFont="1" applyFill="1" applyBorder="1" applyAlignment="1">
      <alignment vertical="center"/>
    </xf>
    <xf numFmtId="3" fontId="16" fillId="2" borderId="0" xfId="0" applyNumberFormat="1" applyFont="1" applyFill="1" applyAlignment="1">
      <alignment vertical="center"/>
    </xf>
    <xf numFmtId="3" fontId="16" fillId="2" borderId="10" xfId="0" applyNumberFormat="1" applyFont="1" applyFill="1" applyBorder="1" applyAlignment="1">
      <alignment vertical="center"/>
    </xf>
    <xf numFmtId="0" fontId="16" fillId="2" borderId="5" xfId="0" applyFont="1" applyFill="1" applyBorder="1" applyAlignment="1">
      <alignment vertical="center"/>
    </xf>
    <xf numFmtId="3" fontId="16" fillId="2" borderId="5" xfId="0" applyNumberFormat="1" applyFont="1" applyFill="1" applyBorder="1"/>
    <xf numFmtId="3" fontId="16" fillId="2" borderId="6" xfId="0" applyNumberFormat="1" applyFont="1" applyFill="1" applyBorder="1"/>
    <xf numFmtId="3" fontId="16" fillId="2" borderId="7" xfId="0" applyNumberFormat="1" applyFont="1" applyFill="1" applyBorder="1"/>
    <xf numFmtId="3" fontId="15" fillId="2" borderId="14" xfId="0" applyNumberFormat="1" applyFont="1" applyFill="1" applyBorder="1" applyAlignment="1">
      <alignment vertical="center"/>
    </xf>
    <xf numFmtId="3" fontId="15" fillId="2" borderId="13" xfId="0" applyNumberFormat="1" applyFont="1" applyFill="1" applyBorder="1" applyAlignment="1">
      <alignment vertical="center"/>
    </xf>
    <xf numFmtId="0" fontId="19" fillId="3" borderId="3" xfId="0" applyFont="1" applyFill="1" applyBorder="1"/>
    <xf numFmtId="0" fontId="13" fillId="3" borderId="5" xfId="0" applyFont="1" applyFill="1" applyBorder="1" applyAlignment="1">
      <alignment horizontal="center"/>
    </xf>
    <xf numFmtId="0" fontId="13" fillId="3" borderId="6" xfId="0" applyFont="1" applyFill="1" applyBorder="1" applyAlignment="1">
      <alignment horizontal="center"/>
    </xf>
    <xf numFmtId="0" fontId="18" fillId="3" borderId="6" xfId="0" applyFont="1" applyFill="1" applyBorder="1"/>
    <xf numFmtId="3" fontId="16" fillId="0" borderId="10" xfId="0" applyNumberFormat="1" applyFont="1" applyBorder="1"/>
    <xf numFmtId="0" fontId="13" fillId="3" borderId="5" xfId="0" quotePrefix="1" applyFont="1" applyFill="1" applyBorder="1" applyAlignment="1">
      <alignment horizontal="center" vertical="center"/>
    </xf>
    <xf numFmtId="0" fontId="13" fillId="3" borderId="6" xfId="0" quotePrefix="1" applyFont="1" applyFill="1" applyBorder="1" applyAlignment="1">
      <alignment horizontal="center" vertical="center"/>
    </xf>
    <xf numFmtId="0" fontId="13" fillId="3" borderId="1" xfId="0" applyFont="1" applyFill="1" applyBorder="1" applyAlignment="1">
      <alignment vertical="top"/>
    </xf>
    <xf numFmtId="0" fontId="13" fillId="3" borderId="8" xfId="0" quotePrefix="1" applyFont="1" applyFill="1" applyBorder="1" applyAlignment="1">
      <alignment vertical="top"/>
    </xf>
    <xf numFmtId="0" fontId="15" fillId="0" borderId="1" xfId="0" applyFont="1" applyBorder="1"/>
    <xf numFmtId="3" fontId="15" fillId="0" borderId="3" xfId="0" applyNumberFormat="1" applyFont="1" applyBorder="1" applyAlignment="1">
      <alignment horizontal="center"/>
    </xf>
    <xf numFmtId="0" fontId="16" fillId="0" borderId="8" xfId="0" applyFont="1" applyBorder="1" applyAlignment="1">
      <alignment horizontal="left" indent="1"/>
    </xf>
    <xf numFmtId="0" fontId="15" fillId="0" borderId="8" xfId="0" applyFont="1" applyBorder="1"/>
    <xf numFmtId="10" fontId="15" fillId="0" borderId="0" xfId="0" applyNumberFormat="1" applyFont="1" applyAlignment="1">
      <alignment horizontal="center"/>
    </xf>
    <xf numFmtId="0" fontId="16" fillId="0" borderId="4" xfId="0" applyFont="1" applyBorder="1" applyAlignment="1">
      <alignment horizontal="left" vertical="center" indent="1"/>
    </xf>
    <xf numFmtId="0" fontId="15" fillId="0" borderId="12" xfId="0" applyFont="1" applyBorder="1" applyAlignment="1">
      <alignment horizontal="left" vertical="center"/>
    </xf>
    <xf numFmtId="3" fontId="15" fillId="0" borderId="13" xfId="0" applyNumberFormat="1" applyFont="1" applyBorder="1" applyAlignment="1">
      <alignment horizontal="center"/>
    </xf>
    <xf numFmtId="0" fontId="15" fillId="0" borderId="12" xfId="0" applyFont="1" applyBorder="1" applyAlignment="1">
      <alignment horizontal="left" vertical="center" wrapText="1"/>
    </xf>
    <xf numFmtId="3" fontId="15" fillId="0" borderId="13" xfId="0" applyNumberFormat="1" applyFont="1" applyBorder="1" applyAlignment="1">
      <alignment horizontal="center" vertical="center"/>
    </xf>
    <xf numFmtId="3" fontId="15" fillId="0" borderId="15" xfId="0" applyNumberFormat="1" applyFont="1" applyBorder="1" applyAlignment="1">
      <alignment horizontal="center" vertical="center"/>
    </xf>
    <xf numFmtId="0" fontId="16" fillId="0" borderId="1" xfId="0" applyFont="1" applyBorder="1"/>
    <xf numFmtId="3" fontId="16" fillId="0" borderId="13" xfId="0" applyNumberFormat="1" applyFont="1" applyBorder="1" applyAlignment="1">
      <alignment horizontal="center"/>
    </xf>
    <xf numFmtId="10" fontId="15" fillId="0" borderId="3" xfId="0" applyNumberFormat="1" applyFont="1" applyBorder="1" applyAlignment="1">
      <alignment horizontal="center"/>
    </xf>
    <xf numFmtId="0" fontId="15" fillId="0" borderId="4" xfId="0" applyFont="1" applyBorder="1" applyAlignment="1">
      <alignment vertical="center"/>
    </xf>
    <xf numFmtId="10" fontId="15" fillId="0" borderId="6" xfId="0" applyNumberFormat="1" applyFont="1" applyBorder="1" applyAlignment="1">
      <alignment horizontal="center"/>
    </xf>
    <xf numFmtId="3" fontId="15" fillId="0" borderId="14" xfId="0" applyNumberFormat="1" applyFont="1" applyBorder="1" applyAlignment="1">
      <alignment horizontal="center" vertical="center"/>
    </xf>
    <xf numFmtId="0" fontId="31" fillId="4" borderId="5"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wrapText="1"/>
    </xf>
    <xf numFmtId="0" fontId="15" fillId="0" borderId="9" xfId="0" applyFont="1" applyBorder="1" applyAlignment="1">
      <alignment horizontal="left" vertical="center" wrapText="1"/>
    </xf>
    <xf numFmtId="0" fontId="16" fillId="2" borderId="5" xfId="0" applyFont="1" applyFill="1" applyBorder="1" applyAlignment="1">
      <alignment horizontal="left"/>
    </xf>
    <xf numFmtId="0" fontId="15" fillId="0" borderId="9"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top" wrapText="1"/>
    </xf>
    <xf numFmtId="0" fontId="16" fillId="2" borderId="0" xfId="0" applyFont="1" applyFill="1" applyAlignment="1">
      <alignment horizontal="left" vertical="center" wrapText="1"/>
    </xf>
    <xf numFmtId="0" fontId="16" fillId="0" borderId="0" xfId="0" applyFont="1" applyAlignment="1">
      <alignment vertical="center"/>
    </xf>
    <xf numFmtId="0" fontId="16" fillId="0" borderId="0" xfId="0" applyFont="1" applyAlignment="1">
      <alignment horizontal="left" vertical="top"/>
    </xf>
    <xf numFmtId="0" fontId="16" fillId="0" borderId="0" xfId="0" applyFont="1" applyAlignment="1">
      <alignment horizontal="left"/>
    </xf>
    <xf numFmtId="0" fontId="15" fillId="0" borderId="5" xfId="18" applyFont="1" applyBorder="1"/>
    <xf numFmtId="0" fontId="16" fillId="0" borderId="0" xfId="18" applyFont="1" applyBorder="1" applyAlignment="1">
      <alignment vertical="center"/>
    </xf>
    <xf numFmtId="0" fontId="0" fillId="0" borderId="0" xfId="0" applyBorder="1"/>
    <xf numFmtId="167" fontId="34" fillId="0" borderId="5" xfId="19" applyNumberFormat="1" applyFont="1" applyFill="1" applyBorder="1" applyAlignment="1">
      <alignment horizontal="right"/>
    </xf>
    <xf numFmtId="167" fontId="34" fillId="0" borderId="6" xfId="19" applyNumberFormat="1" applyFont="1" applyFill="1" applyBorder="1" applyAlignment="1">
      <alignment horizontal="right"/>
    </xf>
    <xf numFmtId="167" fontId="34" fillId="0" borderId="7" xfId="19" applyNumberFormat="1" applyFont="1" applyFill="1" applyBorder="1" applyAlignment="1">
      <alignment horizontal="right"/>
    </xf>
    <xf numFmtId="165" fontId="16" fillId="0" borderId="6" xfId="0" applyNumberFormat="1" applyFont="1" applyBorder="1" applyAlignment="1">
      <alignment horizontal="center"/>
    </xf>
    <xf numFmtId="167" fontId="16" fillId="0" borderId="2" xfId="19" applyNumberFormat="1" applyFont="1" applyFill="1" applyBorder="1" applyAlignment="1">
      <alignment vertical="center"/>
    </xf>
    <xf numFmtId="167" fontId="16" fillId="0" borderId="9" xfId="19" applyNumberFormat="1" applyFont="1" applyFill="1" applyBorder="1" applyAlignment="1">
      <alignment vertical="center"/>
    </xf>
    <xf numFmtId="167" fontId="15" fillId="0" borderId="9" xfId="19" applyNumberFormat="1" applyFont="1" applyFill="1" applyBorder="1" applyAlignment="1">
      <alignment vertical="center"/>
    </xf>
    <xf numFmtId="168" fontId="16" fillId="0" borderId="5" xfId="19" applyNumberFormat="1" applyFont="1" applyFill="1" applyBorder="1" applyAlignment="1">
      <alignment horizontal="right" vertical="center"/>
    </xf>
    <xf numFmtId="167" fontId="16" fillId="0" borderId="9" xfId="19" applyNumberFormat="1" applyFont="1" applyFill="1" applyBorder="1" applyAlignment="1">
      <alignment horizontal="right" vertical="center"/>
    </xf>
    <xf numFmtId="167" fontId="16" fillId="0" borderId="5" xfId="19" applyNumberFormat="1" applyFont="1" applyFill="1" applyBorder="1" applyAlignment="1">
      <alignment horizontal="right" vertical="center"/>
    </xf>
    <xf numFmtId="10" fontId="16" fillId="0" borderId="9" xfId="20" applyNumberFormat="1" applyFont="1" applyBorder="1" applyAlignment="1">
      <alignment horizontal="right" vertical="center"/>
    </xf>
    <xf numFmtId="165" fontId="16" fillId="0" borderId="5" xfId="20" applyNumberFormat="1" applyFont="1" applyBorder="1" applyAlignment="1">
      <alignment horizontal="right" vertical="center"/>
    </xf>
    <xf numFmtId="165" fontId="16" fillId="0" borderId="9" xfId="20" applyNumberFormat="1" applyFont="1" applyBorder="1" applyAlignment="1">
      <alignment horizontal="right" vertical="center"/>
    </xf>
    <xf numFmtId="10" fontId="16" fillId="0" borderId="5" xfId="20" applyNumberFormat="1" applyFont="1" applyBorder="1" applyAlignment="1">
      <alignment horizontal="right" vertical="center"/>
    </xf>
    <xf numFmtId="167" fontId="19" fillId="0" borderId="9" xfId="19" applyNumberFormat="1" applyFont="1" applyFill="1" applyBorder="1" applyAlignment="1">
      <alignment horizontal="right" vertical="center"/>
    </xf>
    <xf numFmtId="165" fontId="16" fillId="0" borderId="9" xfId="21" applyNumberFormat="1" applyFont="1" applyFill="1" applyBorder="1" applyAlignment="1">
      <alignment horizontal="right" vertical="center"/>
    </xf>
    <xf numFmtId="165" fontId="16" fillId="0" borderId="5" xfId="21" applyNumberFormat="1" applyFont="1" applyFill="1" applyBorder="1" applyAlignment="1">
      <alignment horizontal="right" vertical="center"/>
    </xf>
    <xf numFmtId="10" fontId="16" fillId="0" borderId="9" xfId="21" applyNumberFormat="1" applyFont="1" applyFill="1" applyBorder="1" applyAlignment="1">
      <alignment horizontal="right" vertical="center"/>
    </xf>
    <xf numFmtId="10" fontId="16" fillId="0" borderId="5" xfId="21" applyNumberFormat="1" applyFont="1" applyFill="1" applyBorder="1" applyAlignment="1">
      <alignment horizontal="right" vertical="center"/>
    </xf>
    <xf numFmtId="167" fontId="15" fillId="0" borderId="9" xfId="19" applyNumberFormat="1" applyFont="1" applyFill="1" applyBorder="1" applyAlignment="1">
      <alignment horizontal="right"/>
    </xf>
    <xf numFmtId="167" fontId="16" fillId="0" borderId="9" xfId="19" applyNumberFormat="1" applyFont="1" applyFill="1" applyBorder="1" applyAlignment="1">
      <alignment horizontal="right"/>
    </xf>
    <xf numFmtId="167" fontId="16" fillId="0" borderId="5" xfId="19" applyNumberFormat="1" applyFont="1" applyFill="1" applyBorder="1" applyAlignment="1">
      <alignment horizontal="right"/>
    </xf>
    <xf numFmtId="10" fontId="16" fillId="0" borderId="11" xfId="21" applyNumberFormat="1" applyFont="1" applyFill="1" applyBorder="1" applyAlignment="1">
      <alignment horizontal="right" vertical="center"/>
    </xf>
    <xf numFmtId="0" fontId="15" fillId="0" borderId="2" xfId="18" applyFont="1" applyBorder="1" applyAlignment="1">
      <alignment vertical="center"/>
    </xf>
    <xf numFmtId="10" fontId="16" fillId="0" borderId="2" xfId="21" applyNumberFormat="1" applyFont="1" applyFill="1" applyBorder="1" applyAlignment="1">
      <alignment horizontal="right" vertical="center"/>
    </xf>
    <xf numFmtId="10" fontId="16" fillId="0" borderId="3" xfId="21" applyNumberFormat="1" applyFont="1" applyFill="1" applyBorder="1" applyAlignment="1">
      <alignment horizontal="right" vertical="center"/>
    </xf>
    <xf numFmtId="169" fontId="16" fillId="0" borderId="3" xfId="19" applyFont="1" applyFill="1" applyBorder="1" applyAlignment="1">
      <alignment horizontal="center" vertical="center"/>
    </xf>
    <xf numFmtId="0" fontId="0" fillId="0" borderId="3" xfId="0" applyBorder="1"/>
    <xf numFmtId="0" fontId="16" fillId="2" borderId="0" xfId="0" applyFont="1" applyFill="1" applyAlignment="1">
      <alignment horizontal="left" vertical="center"/>
    </xf>
    <xf numFmtId="165" fontId="25" fillId="0" borderId="0" xfId="2" applyNumberFormat="1" applyFont="1" applyAlignment="1">
      <alignment horizontal="center" wrapText="1"/>
    </xf>
    <xf numFmtId="165" fontId="25" fillId="0" borderId="5" xfId="0" applyNumberFormat="1" applyFont="1" applyBorder="1" applyAlignment="1">
      <alignment horizontal="center" wrapText="1"/>
    </xf>
    <xf numFmtId="165" fontId="25" fillId="0" borderId="6" xfId="0" applyNumberFormat="1" applyFont="1" applyBorder="1" applyAlignment="1">
      <alignment horizontal="center" wrapText="1"/>
    </xf>
    <xf numFmtId="165" fontId="26" fillId="0" borderId="5" xfId="0" applyNumberFormat="1" applyFont="1" applyBorder="1" applyAlignment="1">
      <alignment horizontal="center" vertical="center" wrapText="1"/>
    </xf>
    <xf numFmtId="165" fontId="26" fillId="0" borderId="6" xfId="0" applyNumberFormat="1" applyFont="1" applyBorder="1" applyAlignment="1">
      <alignment horizontal="center" vertical="center" wrapText="1"/>
    </xf>
    <xf numFmtId="0" fontId="19" fillId="0" borderId="0" xfId="0" applyFont="1" applyAlignment="1"/>
    <xf numFmtId="0" fontId="33" fillId="2" borderId="0" xfId="0" applyFont="1" applyFill="1" applyAlignment="1">
      <alignment horizontal="left" vertical="center" wrapText="1"/>
    </xf>
    <xf numFmtId="0" fontId="19" fillId="0" borderId="0" xfId="0" applyFont="1" applyBorder="1"/>
    <xf numFmtId="0" fontId="16" fillId="2" borderId="0" xfId="0" applyFont="1" applyFill="1" applyBorder="1" applyAlignment="1">
      <alignment vertical="center"/>
    </xf>
    <xf numFmtId="165" fontId="16" fillId="0" borderId="2" xfId="0" applyNumberFormat="1" applyFont="1" applyBorder="1" applyAlignment="1">
      <alignment vertical="center"/>
    </xf>
    <xf numFmtId="165" fontId="16" fillId="0" borderId="9" xfId="0" applyNumberFormat="1" applyFont="1" applyBorder="1" applyAlignment="1">
      <alignment vertical="center"/>
    </xf>
    <xf numFmtId="165" fontId="16" fillId="0" borderId="9" xfId="0" applyNumberFormat="1" applyFont="1" applyBorder="1"/>
    <xf numFmtId="165" fontId="15" fillId="0" borderId="14" xfId="0" applyNumberFormat="1" applyFont="1" applyBorder="1" applyAlignment="1">
      <alignment vertical="center"/>
    </xf>
    <xf numFmtId="165" fontId="19" fillId="0" borderId="0" xfId="0" applyNumberFormat="1" applyFont="1"/>
    <xf numFmtId="165" fontId="16" fillId="2" borderId="0" xfId="0" applyNumberFormat="1" applyFont="1" applyFill="1" applyBorder="1" applyAlignment="1">
      <alignment vertical="center"/>
    </xf>
    <xf numFmtId="165" fontId="33" fillId="2" borderId="0" xfId="0" applyNumberFormat="1" applyFont="1" applyFill="1" applyAlignment="1">
      <alignment horizontal="left" vertical="center" wrapText="1"/>
    </xf>
    <xf numFmtId="165" fontId="16" fillId="2" borderId="3" xfId="0" applyNumberFormat="1" applyFont="1" applyFill="1" applyBorder="1"/>
    <xf numFmtId="165" fontId="16" fillId="2" borderId="0" xfId="0" applyNumberFormat="1" applyFont="1" applyFill="1" applyAlignment="1">
      <alignment vertical="center"/>
    </xf>
    <xf numFmtId="165" fontId="16" fillId="2" borderId="6" xfId="0" applyNumberFormat="1" applyFont="1" applyFill="1" applyBorder="1"/>
    <xf numFmtId="165" fontId="15" fillId="2" borderId="14" xfId="0" applyNumberFormat="1" applyFont="1" applyFill="1" applyBorder="1" applyAlignment="1">
      <alignment vertical="center"/>
    </xf>
    <xf numFmtId="165" fontId="15" fillId="0" borderId="5" xfId="0" applyNumberFormat="1" applyFont="1" applyBorder="1" applyAlignment="1">
      <alignment horizontal="center" vertical="center"/>
    </xf>
    <xf numFmtId="165" fontId="15" fillId="0" borderId="6" xfId="0" applyNumberFormat="1" applyFont="1" applyBorder="1" applyAlignment="1">
      <alignment horizontal="center" vertical="center"/>
    </xf>
    <xf numFmtId="165" fontId="15" fillId="2" borderId="2" xfId="0" applyNumberFormat="1" applyFont="1" applyFill="1" applyBorder="1" applyAlignment="1">
      <alignment horizontal="center"/>
    </xf>
    <xf numFmtId="165" fontId="15" fillId="2" borderId="3" xfId="0" applyNumberFormat="1" applyFont="1" applyFill="1" applyBorder="1" applyAlignment="1">
      <alignment horizontal="center"/>
    </xf>
    <xf numFmtId="165" fontId="15" fillId="0" borderId="9" xfId="0" applyNumberFormat="1" applyFont="1" applyBorder="1" applyAlignment="1">
      <alignment horizontal="center"/>
    </xf>
    <xf numFmtId="165" fontId="15" fillId="0" borderId="0" xfId="0" applyNumberFormat="1" applyFont="1" applyAlignment="1">
      <alignment horizontal="center"/>
    </xf>
    <xf numFmtId="165" fontId="15" fillId="0" borderId="14" xfId="0" applyNumberFormat="1" applyFont="1" applyBorder="1" applyAlignment="1">
      <alignment horizontal="center"/>
    </xf>
    <xf numFmtId="165" fontId="15" fillId="0" borderId="13" xfId="0" applyNumberFormat="1" applyFont="1" applyBorder="1" applyAlignment="1">
      <alignment horizontal="center"/>
    </xf>
    <xf numFmtId="165" fontId="16" fillId="0" borderId="2" xfId="0" applyNumberFormat="1" applyFont="1" applyBorder="1" applyAlignment="1">
      <alignment horizontal="center"/>
    </xf>
    <xf numFmtId="165" fontId="16" fillId="0" borderId="3" xfId="0" applyNumberFormat="1" applyFont="1" applyBorder="1" applyAlignment="1">
      <alignment horizontal="center"/>
    </xf>
    <xf numFmtId="165" fontId="15" fillId="0" borderId="2" xfId="0" applyNumberFormat="1" applyFont="1" applyBorder="1" applyAlignment="1">
      <alignment horizontal="center"/>
    </xf>
    <xf numFmtId="165" fontId="15" fillId="0" borderId="3" xfId="0" applyNumberFormat="1" applyFont="1" applyBorder="1" applyAlignment="1">
      <alignment horizontal="center"/>
    </xf>
    <xf numFmtId="165" fontId="15" fillId="0" borderId="5" xfId="0" applyNumberFormat="1" applyFont="1" applyBorder="1" applyAlignment="1">
      <alignment horizontal="center"/>
    </xf>
    <xf numFmtId="165" fontId="15" fillId="0" borderId="6" xfId="0" applyNumberFormat="1" applyFont="1" applyBorder="1" applyAlignment="1">
      <alignment horizontal="center"/>
    </xf>
    <xf numFmtId="165" fontId="15" fillId="2" borderId="14" xfId="0" applyNumberFormat="1" applyFont="1" applyFill="1" applyBorder="1" applyAlignment="1">
      <alignment horizontal="center"/>
    </xf>
    <xf numFmtId="165" fontId="15" fillId="2" borderId="14" xfId="0" applyNumberFormat="1" applyFont="1" applyFill="1" applyBorder="1" applyAlignment="1">
      <alignment horizontal="center" vertical="center"/>
    </xf>
    <xf numFmtId="165" fontId="16" fillId="2" borderId="9" xfId="0" applyNumberFormat="1" applyFont="1" applyFill="1" applyBorder="1" applyAlignment="1">
      <alignment horizontal="center"/>
    </xf>
    <xf numFmtId="0" fontId="13" fillId="3" borderId="0" xfId="0" applyFont="1" applyFill="1" applyAlignment="1">
      <alignment horizontal="center"/>
    </xf>
    <xf numFmtId="3" fontId="36" fillId="0" borderId="9" xfId="0" applyNumberFormat="1" applyFont="1" applyBorder="1" applyAlignment="1">
      <alignment horizontal="center"/>
    </xf>
    <xf numFmtId="3" fontId="36" fillId="0" borderId="10" xfId="0" applyNumberFormat="1" applyFont="1" applyBorder="1" applyAlignment="1">
      <alignment horizontal="center"/>
    </xf>
    <xf numFmtId="3" fontId="37" fillId="0" borderId="9" xfId="0" applyNumberFormat="1" applyFont="1" applyBorder="1" applyAlignment="1">
      <alignment horizontal="center"/>
    </xf>
    <xf numFmtId="3" fontId="37" fillId="0" borderId="10" xfId="0" applyNumberFormat="1" applyFont="1" applyBorder="1" applyAlignment="1">
      <alignment horizontal="center"/>
    </xf>
    <xf numFmtId="0" fontId="36" fillId="0" borderId="5" xfId="0" applyFont="1" applyBorder="1" applyAlignment="1">
      <alignment horizontal="center"/>
    </xf>
    <xf numFmtId="0" fontId="36" fillId="0" borderId="7" xfId="0" applyFont="1" applyBorder="1" applyAlignment="1">
      <alignment horizontal="center"/>
    </xf>
    <xf numFmtId="3" fontId="36" fillId="0" borderId="5" xfId="0" applyNumberFormat="1" applyFont="1" applyBorder="1" applyAlignment="1">
      <alignment horizontal="center"/>
    </xf>
    <xf numFmtId="3" fontId="36" fillId="0" borderId="7" xfId="0" applyNumberFormat="1" applyFont="1" applyBorder="1" applyAlignment="1">
      <alignment horizontal="center"/>
    </xf>
    <xf numFmtId="0" fontId="37" fillId="0" borderId="9" xfId="0" applyFont="1" applyBorder="1" applyAlignment="1">
      <alignment horizontal="center"/>
    </xf>
    <xf numFmtId="0" fontId="37" fillId="0" borderId="10" xfId="0" applyFont="1" applyBorder="1" applyAlignment="1">
      <alignment horizontal="center"/>
    </xf>
    <xf numFmtId="0" fontId="36" fillId="0" borderId="5" xfId="0" applyNumberFormat="1" applyFont="1" applyBorder="1" applyAlignment="1">
      <alignment horizontal="center"/>
    </xf>
    <xf numFmtId="0" fontId="36" fillId="0" borderId="7" xfId="0" applyNumberFormat="1" applyFont="1" applyBorder="1" applyAlignment="1">
      <alignment horizontal="center"/>
    </xf>
    <xf numFmtId="165" fontId="36" fillId="0" borderId="0" xfId="0" applyNumberFormat="1" applyFont="1" applyAlignment="1">
      <alignment horizontal="center"/>
    </xf>
    <xf numFmtId="165" fontId="37" fillId="0" borderId="0" xfId="0" applyNumberFormat="1" applyFont="1" applyAlignment="1">
      <alignment horizontal="center"/>
    </xf>
    <xf numFmtId="165" fontId="36" fillId="0" borderId="6" xfId="0" applyNumberFormat="1" applyFont="1" applyBorder="1" applyAlignment="1">
      <alignment horizontal="center"/>
    </xf>
    <xf numFmtId="165" fontId="36" fillId="0" borderId="3" xfId="0" applyNumberFormat="1" applyFont="1" applyBorder="1" applyAlignment="1">
      <alignment horizontal="center"/>
    </xf>
    <xf numFmtId="165" fontId="36" fillId="0" borderId="0" xfId="0" applyNumberFormat="1" applyFont="1" applyBorder="1" applyAlignment="1">
      <alignment horizontal="center"/>
    </xf>
    <xf numFmtId="165" fontId="36" fillId="0" borderId="9" xfId="0" applyNumberFormat="1" applyFont="1" applyBorder="1" applyAlignment="1">
      <alignment horizontal="center"/>
    </xf>
    <xf numFmtId="165" fontId="36" fillId="0" borderId="10" xfId="0" applyNumberFormat="1" applyFont="1" applyBorder="1" applyAlignment="1">
      <alignment horizontal="center"/>
    </xf>
    <xf numFmtId="165" fontId="36" fillId="0" borderId="5" xfId="0" applyNumberFormat="1" applyFont="1" applyBorder="1" applyAlignment="1">
      <alignment horizontal="center"/>
    </xf>
    <xf numFmtId="165" fontId="36" fillId="0" borderId="7" xfId="0" applyNumberFormat="1" applyFont="1" applyBorder="1" applyAlignment="1">
      <alignment horizontal="center"/>
    </xf>
    <xf numFmtId="165" fontId="37" fillId="0" borderId="9" xfId="0" applyNumberFormat="1" applyFont="1" applyBorder="1" applyAlignment="1">
      <alignment horizontal="center"/>
    </xf>
    <xf numFmtId="165" fontId="37" fillId="0" borderId="10" xfId="0" applyNumberFormat="1" applyFont="1" applyBorder="1" applyAlignment="1">
      <alignment horizontal="center"/>
    </xf>
    <xf numFmtId="165" fontId="36" fillId="0" borderId="2" xfId="0" applyNumberFormat="1" applyFont="1" applyBorder="1" applyAlignment="1">
      <alignment horizontal="center"/>
    </xf>
    <xf numFmtId="165" fontId="36" fillId="0" borderId="11" xfId="0" applyNumberFormat="1" applyFont="1" applyBorder="1" applyAlignment="1">
      <alignment horizontal="center"/>
    </xf>
    <xf numFmtId="0" fontId="39" fillId="4" borderId="5" xfId="0" applyFont="1" applyFill="1" applyBorder="1" applyAlignment="1">
      <alignment horizontal="center" vertical="top"/>
    </xf>
    <xf numFmtId="3" fontId="35" fillId="0" borderId="9" xfId="0" applyNumberFormat="1" applyFont="1" applyBorder="1" applyAlignment="1">
      <alignment vertical="center"/>
    </xf>
    <xf numFmtId="3" fontId="35" fillId="0" borderId="10" xfId="0" applyNumberFormat="1" applyFont="1" applyBorder="1" applyAlignment="1">
      <alignment vertical="center"/>
    </xf>
    <xf numFmtId="0" fontId="35" fillId="0" borderId="9" xfId="0" applyFont="1" applyBorder="1" applyAlignment="1">
      <alignment vertical="center"/>
    </xf>
    <xf numFmtId="0" fontId="35" fillId="0" borderId="10" xfId="0" applyFont="1" applyBorder="1" applyAlignment="1">
      <alignment vertical="center"/>
    </xf>
    <xf numFmtId="3" fontId="41" fillId="0" borderId="15" xfId="0" applyNumberFormat="1" applyFont="1" applyBorder="1" applyAlignment="1">
      <alignment vertical="center"/>
    </xf>
    <xf numFmtId="3" fontId="41" fillId="0" borderId="14" xfId="0" applyNumberFormat="1" applyFont="1" applyBorder="1" applyAlignment="1">
      <alignment horizontal="center" vertical="center" wrapText="1"/>
    </xf>
    <xf numFmtId="0" fontId="40" fillId="0" borderId="9" xfId="0" applyFont="1" applyBorder="1" applyAlignment="1">
      <alignment horizontal="center" wrapText="1"/>
    </xf>
    <xf numFmtId="0" fontId="40" fillId="0" borderId="9" xfId="0" applyFont="1" applyBorder="1" applyAlignment="1">
      <alignment horizontal="center" vertical="center" wrapText="1"/>
    </xf>
    <xf numFmtId="10" fontId="40" fillId="0" borderId="9" xfId="0" applyNumberFormat="1" applyFont="1" applyBorder="1" applyAlignment="1">
      <alignment horizontal="center" wrapText="1"/>
    </xf>
    <xf numFmtId="10" fontId="40" fillId="0" borderId="9" xfId="0" applyNumberFormat="1" applyFont="1" applyBorder="1" applyAlignment="1">
      <alignment horizontal="center" vertical="center" wrapText="1"/>
    </xf>
    <xf numFmtId="10" fontId="42" fillId="0" borderId="14" xfId="0" applyNumberFormat="1" applyFont="1" applyBorder="1" applyAlignment="1">
      <alignment horizontal="center" vertical="center" wrapText="1"/>
    </xf>
    <xf numFmtId="165" fontId="15" fillId="2" borderId="13" xfId="0" applyNumberFormat="1" applyFont="1" applyFill="1" applyBorder="1" applyAlignment="1">
      <alignment vertical="center"/>
    </xf>
    <xf numFmtId="165" fontId="16" fillId="0" borderId="3" xfId="0" applyNumberFormat="1" applyFont="1" applyBorder="1" applyAlignment="1">
      <alignment vertical="center"/>
    </xf>
    <xf numFmtId="165" fontId="16" fillId="0" borderId="0" xfId="0" applyNumberFormat="1" applyFont="1" applyBorder="1" applyAlignment="1">
      <alignment vertical="center"/>
    </xf>
    <xf numFmtId="165" fontId="16" fillId="0" borderId="0" xfId="0" applyNumberFormat="1" applyFont="1" applyBorder="1"/>
    <xf numFmtId="165" fontId="15" fillId="0" borderId="13" xfId="0" applyNumberFormat="1" applyFont="1" applyBorder="1" applyAlignment="1">
      <alignment vertical="center"/>
    </xf>
    <xf numFmtId="0" fontId="35" fillId="2" borderId="2" xfId="0" applyFont="1" applyFill="1" applyBorder="1" applyAlignment="1">
      <alignment horizontal="center"/>
    </xf>
    <xf numFmtId="10" fontId="35" fillId="2" borderId="11" xfId="0" applyNumberFormat="1" applyFont="1" applyFill="1" applyBorder="1" applyAlignment="1">
      <alignment horizontal="center"/>
    </xf>
    <xf numFmtId="0" fontId="35" fillId="2" borderId="11" xfId="0" applyFont="1" applyFill="1" applyBorder="1" applyAlignment="1">
      <alignment horizontal="center"/>
    </xf>
    <xf numFmtId="0" fontId="35" fillId="0" borderId="9" xfId="0" applyFont="1" applyBorder="1" applyAlignment="1">
      <alignment horizontal="center"/>
    </xf>
    <xf numFmtId="10" fontId="35" fillId="0" borderId="10" xfId="0" applyNumberFormat="1" applyFont="1" applyBorder="1" applyAlignment="1">
      <alignment horizontal="center"/>
    </xf>
    <xf numFmtId="0" fontId="35" fillId="2" borderId="5" xfId="0" applyFont="1" applyFill="1" applyBorder="1" applyAlignment="1">
      <alignment horizontal="center" vertical="center"/>
    </xf>
    <xf numFmtId="10" fontId="35" fillId="2" borderId="7" xfId="0" applyNumberFormat="1" applyFont="1" applyFill="1" applyBorder="1" applyAlignment="1">
      <alignment horizontal="center" vertical="center"/>
    </xf>
    <xf numFmtId="0" fontId="35" fillId="2" borderId="9" xfId="0" applyFont="1" applyFill="1" applyBorder="1" applyAlignment="1">
      <alignment horizontal="center"/>
    </xf>
    <xf numFmtId="3" fontId="35" fillId="0" borderId="0" xfId="0" applyNumberFormat="1" applyFont="1"/>
    <xf numFmtId="3" fontId="35" fillId="0" borderId="10" xfId="0" applyNumberFormat="1" applyFont="1" applyBorder="1"/>
    <xf numFmtId="10" fontId="35" fillId="2" borderId="8" xfId="0" applyNumberFormat="1" applyFont="1" applyFill="1" applyBorder="1" applyAlignment="1">
      <alignment horizontal="center"/>
    </xf>
    <xf numFmtId="10" fontId="41" fillId="2" borderId="8" xfId="0" applyNumberFormat="1" applyFont="1" applyFill="1" applyBorder="1" applyAlignment="1">
      <alignment horizontal="center"/>
    </xf>
    <xf numFmtId="3" fontId="41" fillId="0" borderId="14" xfId="0" applyNumberFormat="1" applyFont="1" applyBorder="1" applyAlignment="1">
      <alignment horizontal="center" vertical="center"/>
    </xf>
    <xf numFmtId="3" fontId="41" fillId="0" borderId="15" xfId="0" applyNumberFormat="1" applyFont="1" applyBorder="1" applyAlignment="1">
      <alignment horizontal="center" vertical="center"/>
    </xf>
    <xf numFmtId="0" fontId="41" fillId="0" borderId="8" xfId="0" applyFont="1" applyBorder="1" applyAlignment="1">
      <alignment horizontal="center"/>
    </xf>
    <xf numFmtId="10" fontId="41" fillId="0" borderId="4" xfId="0" applyNumberFormat="1" applyFont="1" applyBorder="1" applyAlignment="1">
      <alignment horizontal="center"/>
    </xf>
    <xf numFmtId="3" fontId="35" fillId="0" borderId="9" xfId="0" applyNumberFormat="1" applyFont="1" applyBorder="1"/>
    <xf numFmtId="10" fontId="35" fillId="2" borderId="9" xfId="0" applyNumberFormat="1" applyFont="1" applyFill="1" applyBorder="1" applyAlignment="1">
      <alignment horizontal="center"/>
    </xf>
    <xf numFmtId="165" fontId="41" fillId="2" borderId="14" xfId="0" applyNumberFormat="1" applyFont="1" applyFill="1" applyBorder="1" applyAlignment="1">
      <alignment horizontal="center"/>
    </xf>
    <xf numFmtId="10" fontId="35" fillId="0" borderId="8" xfId="0" applyNumberFormat="1" applyFont="1" applyBorder="1" applyAlignment="1">
      <alignment horizontal="center"/>
    </xf>
    <xf numFmtId="3" fontId="35" fillId="0" borderId="9" xfId="0" applyNumberFormat="1" applyFont="1" applyBorder="1" applyAlignment="1">
      <alignment horizontal="center" vertical="center"/>
    </xf>
    <xf numFmtId="3" fontId="41" fillId="0" borderId="14" xfId="0" applyNumberFormat="1" applyFont="1" applyBorder="1" applyAlignment="1">
      <alignment vertical="center"/>
    </xf>
    <xf numFmtId="10" fontId="35" fillId="0" borderId="2" xfId="0" applyNumberFormat="1" applyFont="1" applyBorder="1" applyAlignment="1">
      <alignment horizontal="center"/>
    </xf>
    <xf numFmtId="10" fontId="35" fillId="0" borderId="9" xfId="0" applyNumberFormat="1" applyFont="1" applyBorder="1" applyAlignment="1">
      <alignment horizontal="center"/>
    </xf>
    <xf numFmtId="10" fontId="41" fillId="0" borderId="14" xfId="0" applyNumberFormat="1" applyFont="1" applyBorder="1" applyAlignment="1">
      <alignment horizontal="center"/>
    </xf>
    <xf numFmtId="3" fontId="35" fillId="0" borderId="2" xfId="0" applyNumberFormat="1" applyFont="1" applyBorder="1" applyAlignment="1">
      <alignment vertical="center"/>
    </xf>
    <xf numFmtId="3" fontId="35" fillId="0" borderId="11" xfId="0" applyNumberFormat="1" applyFont="1" applyBorder="1" applyAlignment="1">
      <alignment vertical="center"/>
    </xf>
    <xf numFmtId="3" fontId="35" fillId="0" borderId="5" xfId="0" applyNumberFormat="1" applyFont="1" applyBorder="1" applyAlignment="1">
      <alignment vertical="center"/>
    </xf>
    <xf numFmtId="3" fontId="35" fillId="0" borderId="7" xfId="0" applyNumberFormat="1" applyFont="1" applyBorder="1" applyAlignment="1">
      <alignment vertical="center"/>
    </xf>
    <xf numFmtId="3" fontId="41" fillId="0" borderId="5" xfId="0" applyNumberFormat="1" applyFont="1" applyBorder="1" applyAlignment="1">
      <alignment vertical="center"/>
    </xf>
    <xf numFmtId="3" fontId="41" fillId="0" borderId="7" xfId="0" applyNumberFormat="1" applyFont="1" applyBorder="1" applyAlignment="1">
      <alignment vertical="center"/>
    </xf>
    <xf numFmtId="10" fontId="40" fillId="0" borderId="2" xfId="0" applyNumberFormat="1" applyFont="1" applyBorder="1" applyAlignment="1">
      <alignment horizontal="center" vertical="center"/>
    </xf>
    <xf numFmtId="10" fontId="40" fillId="0" borderId="5" xfId="0" applyNumberFormat="1" applyFont="1" applyBorder="1" applyAlignment="1">
      <alignment horizontal="center" vertical="center"/>
    </xf>
    <xf numFmtId="10" fontId="42" fillId="0" borderId="5" xfId="0" applyNumberFormat="1" applyFont="1" applyBorder="1" applyAlignment="1">
      <alignment horizontal="center" vertical="center"/>
    </xf>
    <xf numFmtId="3" fontId="34" fillId="2" borderId="11" xfId="0" applyNumberFormat="1" applyFont="1" applyFill="1" applyBorder="1" applyAlignment="1">
      <alignment horizontal="center" vertical="center"/>
    </xf>
    <xf numFmtId="3" fontId="34" fillId="2" borderId="10" xfId="0" applyNumberFormat="1" applyFont="1" applyFill="1" applyBorder="1" applyAlignment="1">
      <alignment horizontal="center" vertical="center"/>
    </xf>
    <xf numFmtId="3" fontId="34" fillId="0" borderId="10" xfId="0" applyNumberFormat="1" applyFont="1" applyBorder="1" applyAlignment="1">
      <alignment horizontal="center" vertical="center"/>
    </xf>
    <xf numFmtId="3" fontId="34" fillId="2" borderId="2" xfId="0" applyNumberFormat="1" applyFont="1" applyFill="1" applyBorder="1" applyAlignment="1">
      <alignment horizontal="center" vertical="center"/>
    </xf>
    <xf numFmtId="3" fontId="34" fillId="2" borderId="9" xfId="0" applyNumberFormat="1" applyFont="1" applyFill="1" applyBorder="1" applyAlignment="1">
      <alignment horizontal="center" vertical="center"/>
    </xf>
    <xf numFmtId="3" fontId="34" fillId="0" borderId="9" xfId="0" applyNumberFormat="1" applyFont="1" applyBorder="1" applyAlignment="1">
      <alignment horizontal="center" vertical="center"/>
    </xf>
    <xf numFmtId="3" fontId="44" fillId="2" borderId="14" xfId="0" applyNumberFormat="1" applyFont="1" applyFill="1" applyBorder="1" applyAlignment="1">
      <alignment horizontal="center" vertical="center"/>
    </xf>
    <xf numFmtId="10" fontId="34" fillId="2" borderId="2" xfId="0" applyNumberFormat="1" applyFont="1" applyFill="1" applyBorder="1" applyAlignment="1">
      <alignment horizontal="center" vertical="center"/>
    </xf>
    <xf numFmtId="10" fontId="34" fillId="2" borderId="9" xfId="0" applyNumberFormat="1" applyFont="1" applyFill="1" applyBorder="1" applyAlignment="1">
      <alignment horizontal="center" vertical="center"/>
    </xf>
    <xf numFmtId="10" fontId="34" fillId="0" borderId="9" xfId="0" applyNumberFormat="1" applyFont="1" applyBorder="1" applyAlignment="1">
      <alignment horizontal="center" vertical="center"/>
    </xf>
    <xf numFmtId="167" fontId="41" fillId="6" borderId="14" xfId="22" applyNumberFormat="1" applyFont="1" applyFill="1" applyBorder="1" applyAlignment="1">
      <alignment horizontal="center"/>
    </xf>
    <xf numFmtId="167" fontId="41" fillId="6" borderId="15" xfId="22" applyNumberFormat="1" applyFont="1" applyFill="1" applyBorder="1" applyAlignment="1">
      <alignment horizontal="center"/>
    </xf>
    <xf numFmtId="167" fontId="35" fillId="6" borderId="2" xfId="22" applyNumberFormat="1" applyFont="1" applyFill="1" applyBorder="1" applyAlignment="1">
      <alignment horizontal="center"/>
    </xf>
    <xf numFmtId="167" fontId="35" fillId="11" borderId="11" xfId="22" applyNumberFormat="1" applyFont="1" applyFill="1" applyBorder="1" applyAlignment="1">
      <alignment horizontal="center"/>
    </xf>
    <xf numFmtId="167" fontId="35" fillId="6" borderId="9" xfId="22" applyNumberFormat="1" applyFont="1" applyFill="1" applyBorder="1" applyAlignment="1">
      <alignment horizontal="center"/>
    </xf>
    <xf numFmtId="167" fontId="35" fillId="6" borderId="10" xfId="22" applyNumberFormat="1" applyFont="1" applyFill="1" applyBorder="1" applyAlignment="1">
      <alignment horizontal="center"/>
    </xf>
    <xf numFmtId="167" fontId="35" fillId="6" borderId="5" xfId="22" applyNumberFormat="1" applyFont="1" applyFill="1" applyBorder="1" applyAlignment="1">
      <alignment horizontal="center"/>
    </xf>
    <xf numFmtId="167" fontId="35" fillId="11" borderId="7" xfId="22" applyNumberFormat="1" applyFont="1" applyFill="1" applyBorder="1" applyAlignment="1">
      <alignment horizontal="center"/>
    </xf>
    <xf numFmtId="165" fontId="35" fillId="6" borderId="2" xfId="23" applyNumberFormat="1" applyFont="1" applyFill="1" applyBorder="1" applyAlignment="1">
      <alignment horizontal="center"/>
    </xf>
    <xf numFmtId="165" fontId="35" fillId="6" borderId="9" xfId="23" applyNumberFormat="1" applyFont="1" applyFill="1" applyBorder="1" applyAlignment="1">
      <alignment horizontal="center"/>
    </xf>
    <xf numFmtId="165" fontId="41" fillId="6" borderId="14" xfId="23" applyNumberFormat="1" applyFont="1" applyFill="1" applyBorder="1" applyAlignment="1">
      <alignment horizontal="center"/>
    </xf>
    <xf numFmtId="167" fontId="35" fillId="11" borderId="10" xfId="22" applyNumberFormat="1" applyFont="1" applyFill="1" applyBorder="1" applyAlignment="1">
      <alignment horizontal="center"/>
    </xf>
    <xf numFmtId="3" fontId="35" fillId="0" borderId="10" xfId="0" applyNumberFormat="1" applyFont="1" applyBorder="1" applyAlignment="1">
      <alignment horizontal="center" vertical="center"/>
    </xf>
    <xf numFmtId="10" fontId="35" fillId="0" borderId="2" xfId="0" applyNumberFormat="1" applyFont="1" applyBorder="1" applyAlignment="1">
      <alignment horizontal="center" vertical="center"/>
    </xf>
    <xf numFmtId="10" fontId="35" fillId="0" borderId="9" xfId="0" applyNumberFormat="1" applyFont="1" applyBorder="1" applyAlignment="1">
      <alignment horizontal="center" vertical="center"/>
    </xf>
    <xf numFmtId="3" fontId="35" fillId="0" borderId="14" xfId="0" applyNumberFormat="1" applyFont="1" applyBorder="1" applyAlignment="1">
      <alignment horizontal="center" vertical="center"/>
    </xf>
    <xf numFmtId="3" fontId="35" fillId="0" borderId="15" xfId="0" applyNumberFormat="1" applyFont="1" applyBorder="1" applyAlignment="1">
      <alignment horizontal="center" vertical="center"/>
    </xf>
    <xf numFmtId="10" fontId="35" fillId="0" borderId="14" xfId="0" applyNumberFormat="1" applyFont="1" applyBorder="1" applyAlignment="1">
      <alignment horizontal="center" vertical="center"/>
    </xf>
    <xf numFmtId="3" fontId="40" fillId="0" borderId="2" xfId="0" applyNumberFormat="1" applyFont="1" applyBorder="1" applyAlignment="1">
      <alignment horizontal="center"/>
    </xf>
    <xf numFmtId="3" fontId="40" fillId="0" borderId="10" xfId="0" applyNumberFormat="1" applyFont="1" applyBorder="1" applyAlignment="1">
      <alignment horizontal="center"/>
    </xf>
    <xf numFmtId="10" fontId="40" fillId="0" borderId="2" xfId="0" applyNumberFormat="1" applyFont="1" applyBorder="1" applyAlignment="1">
      <alignment horizontal="center"/>
    </xf>
    <xf numFmtId="3" fontId="40" fillId="0" borderId="9" xfId="0" applyNumberFormat="1" applyFont="1" applyBorder="1" applyAlignment="1">
      <alignment horizontal="center"/>
    </xf>
    <xf numFmtId="10" fontId="40" fillId="0" borderId="9" xfId="0" applyNumberFormat="1" applyFont="1" applyBorder="1" applyAlignment="1">
      <alignment horizontal="center"/>
    </xf>
    <xf numFmtId="3" fontId="42" fillId="0" borderId="14" xfId="0" applyNumberFormat="1" applyFont="1" applyBorder="1" applyAlignment="1">
      <alignment horizontal="center" vertical="center"/>
    </xf>
    <xf numFmtId="3" fontId="42" fillId="0" borderId="15" xfId="0" applyNumberFormat="1" applyFont="1" applyBorder="1" applyAlignment="1">
      <alignment horizontal="center" vertical="center"/>
    </xf>
    <xf numFmtId="10" fontId="42" fillId="0" borderId="14" xfId="0" applyNumberFormat="1" applyFont="1" applyBorder="1" applyAlignment="1">
      <alignment horizontal="center" vertical="center"/>
    </xf>
    <xf numFmtId="3" fontId="35" fillId="0" borderId="45" xfId="0" applyNumberFormat="1" applyFont="1" applyBorder="1" applyAlignment="1">
      <alignment horizontal="center" vertical="center"/>
    </xf>
    <xf numFmtId="3" fontId="35" fillId="0" borderId="34" xfId="0" applyNumberFormat="1" applyFont="1" applyBorder="1" applyAlignment="1">
      <alignment horizontal="center" vertical="center"/>
    </xf>
    <xf numFmtId="10" fontId="35" fillId="0" borderId="10" xfId="0" applyNumberFormat="1" applyFont="1" applyBorder="1" applyAlignment="1">
      <alignment horizontal="center" vertical="center"/>
    </xf>
    <xf numFmtId="0" fontId="35" fillId="0" borderId="9" xfId="0" applyFont="1" applyBorder="1" applyAlignment="1">
      <alignment horizontal="center" vertical="center"/>
    </xf>
    <xf numFmtId="0" fontId="35" fillId="0" borderId="5" xfId="0" applyFont="1" applyBorder="1" applyAlignment="1">
      <alignment horizontal="center" vertical="center"/>
    </xf>
    <xf numFmtId="10" fontId="35" fillId="0" borderId="7" xfId="0" applyNumberFormat="1" applyFont="1" applyBorder="1" applyAlignment="1">
      <alignment horizontal="center" vertical="center"/>
    </xf>
    <xf numFmtId="0" fontId="39" fillId="4" borderId="5" xfId="0" applyFont="1" applyFill="1" applyBorder="1" applyAlignment="1">
      <alignment horizontal="center" vertical="center"/>
    </xf>
    <xf numFmtId="3" fontId="41" fillId="0" borderId="0" xfId="0" applyNumberFormat="1" applyFont="1"/>
    <xf numFmtId="10" fontId="41" fillId="0" borderId="8" xfId="0" applyNumberFormat="1" applyFont="1" applyBorder="1" applyAlignment="1">
      <alignment horizontal="center"/>
    </xf>
    <xf numFmtId="0" fontId="35" fillId="0" borderId="0" xfId="0" applyFont="1"/>
    <xf numFmtId="0" fontId="35" fillId="0" borderId="8" xfId="0" applyFont="1" applyBorder="1" applyAlignment="1">
      <alignment horizontal="center"/>
    </xf>
    <xf numFmtId="0" fontId="41" fillId="0" borderId="0" xfId="0" applyFont="1"/>
    <xf numFmtId="3" fontId="41" fillId="0" borderId="6" xfId="0" applyNumberFormat="1" applyFont="1" applyBorder="1"/>
    <xf numFmtId="0" fontId="35" fillId="0" borderId="9" xfId="0" applyFont="1" applyBorder="1"/>
    <xf numFmtId="0" fontId="35" fillId="2" borderId="8" xfId="0" applyFont="1" applyFill="1" applyBorder="1" applyAlignment="1">
      <alignment horizontal="center"/>
    </xf>
    <xf numFmtId="0" fontId="41" fillId="0" borderId="9" xfId="0" applyFont="1" applyBorder="1"/>
    <xf numFmtId="0" fontId="41" fillId="2" borderId="8" xfId="0" applyFont="1" applyFill="1" applyBorder="1" applyAlignment="1">
      <alignment horizontal="center"/>
    </xf>
    <xf numFmtId="3" fontId="41" fillId="0" borderId="5" xfId="0" applyNumberFormat="1" applyFont="1" applyBorder="1"/>
    <xf numFmtId="0" fontId="41" fillId="0" borderId="4" xfId="0" applyFont="1" applyBorder="1" applyAlignment="1">
      <alignment horizontal="center"/>
    </xf>
    <xf numFmtId="3" fontId="41" fillId="0" borderId="7" xfId="0" applyNumberFormat="1" applyFont="1" applyBorder="1"/>
    <xf numFmtId="3" fontId="35" fillId="0" borderId="3" xfId="0" applyNumberFormat="1" applyFont="1" applyBorder="1" applyAlignment="1">
      <alignment vertical="center"/>
    </xf>
    <xf numFmtId="10" fontId="35" fillId="2" borderId="1" xfId="0" applyNumberFormat="1" applyFont="1" applyFill="1" applyBorder="1" applyAlignment="1">
      <alignment horizontal="center" vertical="center"/>
    </xf>
    <xf numFmtId="3" fontId="35" fillId="2" borderId="0" xfId="0" applyNumberFormat="1" applyFont="1" applyFill="1" applyAlignment="1">
      <alignment vertical="center"/>
    </xf>
    <xf numFmtId="10" fontId="35" fillId="2" borderId="8" xfId="0" applyNumberFormat="1" applyFont="1" applyFill="1" applyBorder="1" applyAlignment="1">
      <alignment horizontal="center" vertical="center"/>
    </xf>
    <xf numFmtId="3" fontId="41" fillId="0" borderId="0" xfId="0" applyNumberFormat="1" applyFont="1" applyAlignment="1">
      <alignment vertical="center"/>
    </xf>
    <xf numFmtId="10" fontId="41" fillId="2" borderId="8" xfId="0" applyNumberFormat="1" applyFont="1" applyFill="1" applyBorder="1" applyAlignment="1">
      <alignment horizontal="center" vertical="center"/>
    </xf>
    <xf numFmtId="3" fontId="35" fillId="0" borderId="0" xfId="0" applyNumberFormat="1" applyFont="1" applyAlignment="1">
      <alignment vertical="center"/>
    </xf>
    <xf numFmtId="0" fontId="35" fillId="2" borderId="0" xfId="0" applyFont="1" applyFill="1" applyAlignment="1">
      <alignment vertical="center"/>
    </xf>
    <xf numFmtId="0" fontId="35" fillId="0" borderId="8" xfId="0" applyFont="1" applyBorder="1" applyAlignment="1">
      <alignment horizontal="center" vertical="center"/>
    </xf>
    <xf numFmtId="3" fontId="41" fillId="0" borderId="6" xfId="0" applyNumberFormat="1" applyFont="1" applyBorder="1" applyAlignment="1">
      <alignment vertical="center"/>
    </xf>
    <xf numFmtId="10" fontId="41" fillId="0" borderId="4" xfId="0" applyNumberFormat="1" applyFont="1" applyBorder="1" applyAlignment="1">
      <alignment horizontal="center" vertical="center"/>
    </xf>
    <xf numFmtId="0" fontId="35" fillId="2" borderId="0" xfId="0" applyFont="1" applyFill="1" applyAlignment="1">
      <alignment horizontal="center" vertical="center"/>
    </xf>
    <xf numFmtId="0" fontId="35" fillId="0" borderId="0" xfId="0" applyFont="1" applyAlignment="1">
      <alignment horizontal="center" vertical="center"/>
    </xf>
    <xf numFmtId="10" fontId="35" fillId="0" borderId="3" xfId="0" applyNumberFormat="1" applyFont="1" applyBorder="1" applyAlignment="1">
      <alignment vertical="center"/>
    </xf>
    <xf numFmtId="10" fontId="35" fillId="0" borderId="11" xfId="0" applyNumberFormat="1" applyFont="1" applyBorder="1" applyAlignment="1">
      <alignment vertical="center"/>
    </xf>
    <xf numFmtId="0" fontId="35" fillId="0" borderId="11" xfId="0" applyFont="1" applyBorder="1" applyAlignment="1">
      <alignment horizontal="center" vertical="center"/>
    </xf>
    <xf numFmtId="10" fontId="35" fillId="0" borderId="6" xfId="0" applyNumberFormat="1" applyFont="1" applyBorder="1" applyAlignment="1">
      <alignment vertical="center"/>
    </xf>
    <xf numFmtId="10" fontId="35" fillId="0" borderId="7" xfId="0" applyNumberFormat="1" applyFont="1" applyBorder="1" applyAlignment="1">
      <alignment vertical="center"/>
    </xf>
    <xf numFmtId="0" fontId="35" fillId="0" borderId="7" xfId="0" applyFont="1" applyBorder="1" applyAlignment="1">
      <alignment horizontal="center" vertical="center"/>
    </xf>
    <xf numFmtId="3" fontId="35" fillId="2" borderId="9" xfId="0" applyNumberFormat="1" applyFont="1" applyFill="1" applyBorder="1" applyAlignment="1">
      <alignment vertical="center"/>
    </xf>
    <xf numFmtId="3" fontId="35" fillId="2" borderId="10" xfId="0" applyNumberFormat="1" applyFont="1" applyFill="1" applyBorder="1" applyAlignment="1">
      <alignment vertical="center"/>
    </xf>
    <xf numFmtId="3" fontId="41" fillId="2" borderId="10" xfId="0" applyNumberFormat="1" applyFont="1" applyFill="1" applyBorder="1" applyAlignment="1">
      <alignment vertical="center"/>
    </xf>
    <xf numFmtId="0" fontId="35" fillId="2" borderId="10" xfId="0" applyFont="1" applyFill="1" applyBorder="1" applyAlignment="1">
      <alignment vertical="center"/>
    </xf>
    <xf numFmtId="0" fontId="41" fillId="2" borderId="0" xfId="0" applyFont="1" applyFill="1" applyAlignment="1">
      <alignment vertical="center"/>
    </xf>
    <xf numFmtId="0" fontId="41" fillId="2" borderId="0" xfId="0" applyFont="1" applyFill="1" applyAlignment="1">
      <alignment horizontal="center" vertical="center"/>
    </xf>
    <xf numFmtId="10" fontId="35" fillId="0" borderId="0" xfId="0" applyNumberFormat="1" applyFont="1" applyAlignment="1">
      <alignment vertical="center"/>
    </xf>
    <xf numFmtId="10" fontId="40" fillId="0" borderId="8" xfId="0" applyNumberFormat="1" applyFont="1" applyBorder="1" applyAlignment="1">
      <alignment horizontal="center"/>
    </xf>
    <xf numFmtId="0" fontId="40" fillId="0" borderId="10" xfId="0" applyFont="1" applyBorder="1" applyAlignment="1">
      <alignment horizontal="center"/>
    </xf>
    <xf numFmtId="0" fontId="40" fillId="0" borderId="8" xfId="0" applyFont="1" applyBorder="1" applyAlignment="1">
      <alignment horizontal="center"/>
    </xf>
    <xf numFmtId="3" fontId="42" fillId="0" borderId="17" xfId="0" applyNumberFormat="1" applyFont="1" applyBorder="1" applyAlignment="1">
      <alignment horizontal="center"/>
    </xf>
    <xf numFmtId="3" fontId="42" fillId="0" borderId="20" xfId="0" applyNumberFormat="1" applyFont="1" applyBorder="1" applyAlignment="1">
      <alignment horizontal="center"/>
    </xf>
    <xf numFmtId="10" fontId="42" fillId="0" borderId="16" xfId="0" applyNumberFormat="1" applyFont="1" applyBorder="1" applyAlignment="1">
      <alignment horizontal="center"/>
    </xf>
    <xf numFmtId="0" fontId="40" fillId="0" borderId="9" xfId="0" applyFont="1" applyBorder="1" applyAlignment="1">
      <alignment horizontal="center"/>
    </xf>
    <xf numFmtId="3" fontId="42" fillId="0" borderId="35" xfId="0" applyNumberFormat="1" applyFont="1" applyBorder="1" applyAlignment="1">
      <alignment horizontal="center"/>
    </xf>
    <xf numFmtId="3" fontId="42" fillId="0" borderId="36" xfId="0" applyNumberFormat="1" applyFont="1" applyBorder="1" applyAlignment="1">
      <alignment horizontal="center"/>
    </xf>
    <xf numFmtId="10" fontId="42" fillId="0" borderId="22" xfId="0" applyNumberFormat="1" applyFont="1" applyBorder="1" applyAlignment="1">
      <alignment horizontal="center"/>
    </xf>
    <xf numFmtId="166" fontId="35" fillId="7" borderId="2" xfId="30" applyNumberFormat="1" applyFont="1" applyFill="1" applyBorder="1" applyAlignment="1">
      <alignment horizontal="center" vertical="center"/>
    </xf>
    <xf numFmtId="166" fontId="35" fillId="7" borderId="11" xfId="30" applyNumberFormat="1" applyFont="1" applyFill="1" applyBorder="1" applyAlignment="1">
      <alignment horizontal="center" vertical="center"/>
    </xf>
    <xf numFmtId="165" fontId="35" fillId="7" borderId="11" xfId="2" applyNumberFormat="1" applyFont="1" applyFill="1" applyBorder="1" applyAlignment="1">
      <alignment horizontal="center" vertical="center"/>
    </xf>
    <xf numFmtId="167" fontId="35" fillId="0" borderId="0" xfId="8" applyNumberFormat="1" applyFont="1" applyFill="1" applyBorder="1" applyAlignment="1">
      <alignment horizontal="center" vertical="center"/>
    </xf>
    <xf numFmtId="167" fontId="35" fillId="0" borderId="10" xfId="8" applyNumberFormat="1" applyFont="1" applyFill="1" applyBorder="1" applyAlignment="1">
      <alignment horizontal="center" vertical="center"/>
    </xf>
    <xf numFmtId="165" fontId="35" fillId="7" borderId="10" xfId="2" applyNumberFormat="1" applyFont="1" applyFill="1" applyBorder="1" applyAlignment="1">
      <alignment horizontal="center" vertical="center"/>
    </xf>
    <xf numFmtId="166" fontId="41" fillId="7" borderId="9" xfId="30" applyNumberFormat="1" applyFont="1" applyFill="1" applyBorder="1" applyAlignment="1">
      <alignment horizontal="center" vertical="center"/>
    </xf>
    <xf numFmtId="167" fontId="41" fillId="0" borderId="10" xfId="8" applyNumberFormat="1" applyFont="1" applyFill="1" applyBorder="1" applyAlignment="1">
      <alignment horizontal="center" vertical="center"/>
    </xf>
    <xf numFmtId="165" fontId="41" fillId="7" borderId="10" xfId="2" applyNumberFormat="1" applyFont="1" applyFill="1" applyBorder="1" applyAlignment="1">
      <alignment horizontal="center" vertical="center"/>
    </xf>
    <xf numFmtId="166" fontId="35" fillId="7" borderId="9" xfId="30" applyNumberFormat="1" applyFont="1" applyFill="1" applyBorder="1" applyAlignment="1">
      <alignment horizontal="center" vertical="center"/>
    </xf>
    <xf numFmtId="166" fontId="35" fillId="7" borderId="10" xfId="30" applyNumberFormat="1" applyFont="1" applyFill="1" applyBorder="1" applyAlignment="1">
      <alignment horizontal="center" vertical="center"/>
    </xf>
    <xf numFmtId="166" fontId="35" fillId="7" borderId="9" xfId="30" applyNumberFormat="1" applyFont="1" applyFill="1" applyBorder="1" applyAlignment="1">
      <alignment vertical="center"/>
    </xf>
    <xf numFmtId="166" fontId="35" fillId="7" borderId="10" xfId="30" applyNumberFormat="1" applyFont="1" applyFill="1" applyBorder="1" applyAlignment="1">
      <alignment vertical="center"/>
    </xf>
    <xf numFmtId="166" fontId="41" fillId="7" borderId="5" xfId="30" applyNumberFormat="1" applyFont="1" applyFill="1" applyBorder="1" applyAlignment="1">
      <alignment horizontal="center" vertical="center"/>
    </xf>
    <xf numFmtId="167" fontId="41" fillId="0" borderId="7" xfId="8" applyNumberFormat="1" applyFont="1" applyFill="1" applyBorder="1" applyAlignment="1">
      <alignment horizontal="center" vertical="center"/>
    </xf>
    <xf numFmtId="165" fontId="41" fillId="7" borderId="7" xfId="2" applyNumberFormat="1" applyFont="1" applyFill="1" applyBorder="1" applyAlignment="1">
      <alignment horizontal="center" vertical="center"/>
    </xf>
    <xf numFmtId="165" fontId="35" fillId="6" borderId="9" xfId="2" applyNumberFormat="1" applyFont="1" applyFill="1" applyBorder="1" applyAlignment="1">
      <alignment horizontal="right" vertical="center"/>
    </xf>
    <xf numFmtId="165" fontId="35" fillId="6" borderId="10" xfId="2" applyNumberFormat="1" applyFont="1" applyFill="1" applyBorder="1" applyAlignment="1">
      <alignment horizontal="right" vertical="center"/>
    </xf>
    <xf numFmtId="0" fontId="35" fillId="6" borderId="10" xfId="0" applyFont="1" applyFill="1" applyBorder="1" applyAlignment="1">
      <alignment horizontal="right" vertical="center"/>
    </xf>
    <xf numFmtId="165" fontId="35" fillId="6" borderId="9" xfId="2" applyNumberFormat="1" applyFont="1" applyFill="1" applyBorder="1" applyAlignment="1">
      <alignment vertical="center"/>
    </xf>
    <xf numFmtId="165" fontId="35" fillId="6" borderId="10" xfId="2" applyNumberFormat="1" applyFont="1" applyFill="1" applyBorder="1" applyAlignment="1">
      <alignment vertical="center"/>
    </xf>
    <xf numFmtId="0" fontId="35" fillId="6" borderId="8" xfId="0" applyFont="1" applyFill="1" applyBorder="1" applyAlignment="1">
      <alignment horizontal="right" vertical="center"/>
    </xf>
    <xf numFmtId="165" fontId="35" fillId="6" borderId="9" xfId="2" applyNumberFormat="1" applyFont="1" applyFill="1" applyBorder="1" applyAlignment="1" applyProtection="1">
      <alignment horizontal="right"/>
    </xf>
    <xf numFmtId="165" fontId="35" fillId="0" borderId="9" xfId="2" applyNumberFormat="1" applyFont="1" applyFill="1" applyBorder="1" applyAlignment="1">
      <alignment horizontal="right" vertical="center"/>
    </xf>
    <xf numFmtId="165" fontId="35" fillId="0" borderId="10" xfId="2" applyNumberFormat="1" applyFont="1" applyFill="1" applyBorder="1" applyAlignment="1">
      <alignment horizontal="right" vertical="center"/>
    </xf>
    <xf numFmtId="2" fontId="35" fillId="0" borderId="5" xfId="2" applyNumberFormat="1" applyFont="1" applyFill="1" applyBorder="1" applyAlignment="1">
      <alignment horizontal="right" vertical="center"/>
    </xf>
    <xf numFmtId="2" fontId="35" fillId="6" borderId="7" xfId="2" applyNumberFormat="1" applyFont="1" applyFill="1" applyBorder="1" applyAlignment="1">
      <alignment horizontal="right" vertical="center"/>
    </xf>
    <xf numFmtId="165" fontId="35" fillId="0" borderId="4" xfId="2" applyNumberFormat="1" applyFont="1" applyFill="1" applyBorder="1" applyAlignment="1">
      <alignment horizontal="right" vertical="center"/>
    </xf>
    <xf numFmtId="166" fontId="35" fillId="6" borderId="2" xfId="30" applyNumberFormat="1" applyFont="1" applyFill="1" applyBorder="1" applyAlignment="1">
      <alignment vertical="center"/>
    </xf>
    <xf numFmtId="166" fontId="35" fillId="6" borderId="11" xfId="30" applyNumberFormat="1" applyFont="1" applyFill="1" applyBorder="1" applyAlignment="1">
      <alignment vertical="center"/>
    </xf>
    <xf numFmtId="165" fontId="35" fillId="6" borderId="11" xfId="2" applyNumberFormat="1" applyFont="1" applyFill="1" applyBorder="1" applyAlignment="1">
      <alignment vertical="center"/>
    </xf>
    <xf numFmtId="166" fontId="35" fillId="6" borderId="9" xfId="30" applyNumberFormat="1" applyFont="1" applyFill="1" applyBorder="1" applyAlignment="1">
      <alignment horizontal="center"/>
    </xf>
    <xf numFmtId="166" fontId="35" fillId="6" borderId="10" xfId="30" applyNumberFormat="1" applyFont="1" applyFill="1" applyBorder="1" applyAlignment="1">
      <alignment horizontal="center"/>
    </xf>
    <xf numFmtId="165" fontId="35" fillId="6" borderId="10" xfId="2" applyNumberFormat="1" applyFont="1" applyFill="1" applyBorder="1" applyAlignment="1">
      <alignment horizontal="center"/>
    </xf>
    <xf numFmtId="166" fontId="41" fillId="6" borderId="9" xfId="30" applyNumberFormat="1" applyFont="1" applyFill="1" applyBorder="1" applyAlignment="1">
      <alignment horizontal="center"/>
    </xf>
    <xf numFmtId="166" fontId="41" fillId="6" borderId="10" xfId="30" applyNumberFormat="1" applyFont="1" applyFill="1" applyBorder="1" applyAlignment="1">
      <alignment horizontal="center"/>
    </xf>
    <xf numFmtId="165" fontId="41" fillId="6" borderId="10" xfId="2" applyNumberFormat="1" applyFont="1" applyFill="1" applyBorder="1" applyAlignment="1">
      <alignment horizontal="center"/>
    </xf>
    <xf numFmtId="166" fontId="41" fillId="6" borderId="5" xfId="30" applyNumberFormat="1" applyFont="1" applyFill="1" applyBorder="1" applyAlignment="1">
      <alignment horizontal="center"/>
    </xf>
    <xf numFmtId="166" fontId="41" fillId="6" borderId="7" xfId="30" applyNumberFormat="1" applyFont="1" applyFill="1" applyBorder="1" applyAlignment="1">
      <alignment horizontal="center"/>
    </xf>
    <xf numFmtId="165" fontId="41" fillId="6" borderId="7" xfId="2" applyNumberFormat="1" applyFont="1" applyFill="1" applyBorder="1" applyAlignment="1">
      <alignment horizontal="center"/>
    </xf>
    <xf numFmtId="0" fontId="39" fillId="4" borderId="1" xfId="0" applyFont="1" applyFill="1" applyBorder="1" applyAlignment="1">
      <alignment horizontal="center" vertical="center"/>
    </xf>
    <xf numFmtId="0" fontId="39" fillId="4" borderId="4" xfId="0" applyFont="1" applyFill="1" applyBorder="1" applyAlignment="1">
      <alignment horizontal="center" vertical="center"/>
    </xf>
    <xf numFmtId="3" fontId="35" fillId="0" borderId="2" xfId="0" applyNumberFormat="1" applyFont="1" applyBorder="1" applyAlignment="1">
      <alignment horizontal="center" vertical="center"/>
    </xf>
    <xf numFmtId="3" fontId="35" fillId="0" borderId="11" xfId="0" applyNumberFormat="1" applyFont="1" applyBorder="1" applyAlignment="1">
      <alignment horizontal="center" vertical="center"/>
    </xf>
    <xf numFmtId="3" fontId="41" fillId="0" borderId="9" xfId="0" applyNumberFormat="1" applyFont="1" applyBorder="1" applyAlignment="1">
      <alignment horizontal="center" vertical="center"/>
    </xf>
    <xf numFmtId="3" fontId="41" fillId="0" borderId="10" xfId="0" applyNumberFormat="1" applyFont="1" applyBorder="1" applyAlignment="1">
      <alignment horizontal="center" vertical="center"/>
    </xf>
    <xf numFmtId="0" fontId="35" fillId="0" borderId="10" xfId="0" applyFont="1" applyBorder="1" applyAlignment="1">
      <alignment horizontal="center" vertical="center"/>
    </xf>
    <xf numFmtId="165" fontId="41" fillId="0" borderId="14" xfId="0" applyNumberFormat="1" applyFont="1" applyBorder="1" applyAlignment="1">
      <alignment horizontal="center" vertical="center"/>
    </xf>
    <xf numFmtId="0" fontId="38" fillId="3" borderId="5" xfId="0" applyFont="1" applyFill="1" applyBorder="1" applyAlignment="1">
      <alignment horizontal="center"/>
    </xf>
    <xf numFmtId="0" fontId="38" fillId="3" borderId="6" xfId="0" applyFont="1" applyFill="1" applyBorder="1" applyAlignment="1">
      <alignment horizontal="center"/>
    </xf>
    <xf numFmtId="0" fontId="38" fillId="3" borderId="7" xfId="0" applyFont="1" applyFill="1" applyBorder="1" applyAlignment="1">
      <alignment horizontal="center"/>
    </xf>
    <xf numFmtId="0" fontId="35" fillId="2" borderId="3" xfId="0" applyFont="1" applyFill="1" applyBorder="1" applyAlignment="1">
      <alignment horizontal="center"/>
    </xf>
    <xf numFmtId="10" fontId="35" fillId="0" borderId="0" xfId="0" applyNumberFormat="1" applyFont="1" applyAlignment="1">
      <alignment horizontal="center"/>
    </xf>
    <xf numFmtId="0" fontId="35" fillId="0" borderId="0" xfId="0" applyFont="1" applyAlignment="1">
      <alignment horizontal="center"/>
    </xf>
    <xf numFmtId="0" fontId="35" fillId="0" borderId="10" xfId="0" applyFont="1" applyBorder="1" applyAlignment="1">
      <alignment horizontal="center"/>
    </xf>
    <xf numFmtId="10" fontId="35" fillId="0" borderId="5" xfId="0" applyNumberFormat="1" applyFont="1" applyBorder="1" applyAlignment="1">
      <alignment horizontal="center"/>
    </xf>
    <xf numFmtId="10" fontId="35" fillId="0" borderId="6" xfId="0" applyNumberFormat="1" applyFont="1" applyBorder="1" applyAlignment="1">
      <alignment horizontal="center"/>
    </xf>
    <xf numFmtId="10" fontId="35" fillId="0" borderId="7" xfId="0" applyNumberFormat="1" applyFont="1" applyBorder="1" applyAlignment="1">
      <alignment horizontal="center"/>
    </xf>
    <xf numFmtId="165" fontId="43" fillId="0" borderId="0" xfId="0" applyNumberFormat="1" applyFont="1" applyAlignment="1">
      <alignment horizontal="center"/>
    </xf>
    <xf numFmtId="165" fontId="43" fillId="0" borderId="6" xfId="0" applyNumberFormat="1" applyFont="1" applyBorder="1" applyAlignment="1">
      <alignment horizontal="center"/>
    </xf>
    <xf numFmtId="165" fontId="45" fillId="0" borderId="13" xfId="0" applyNumberFormat="1" applyFont="1" applyBorder="1" applyAlignment="1">
      <alignment horizontal="center"/>
    </xf>
    <xf numFmtId="0" fontId="46" fillId="0" borderId="0" xfId="1" applyFont="1"/>
    <xf numFmtId="0" fontId="16" fillId="0" borderId="0" xfId="0" applyFont="1" applyAlignment="1">
      <alignment vertical="center"/>
    </xf>
    <xf numFmtId="0" fontId="44" fillId="4" borderId="0" xfId="0" applyFont="1" applyFill="1" applyAlignment="1">
      <alignment vertical="center" wrapText="1"/>
    </xf>
    <xf numFmtId="0" fontId="47" fillId="4" borderId="1" xfId="0" applyFont="1" applyFill="1" applyBorder="1" applyAlignment="1">
      <alignment horizontal="center" vertical="center"/>
    </xf>
    <xf numFmtId="0" fontId="48" fillId="0" borderId="0" xfId="0" applyFont="1"/>
    <xf numFmtId="0" fontId="49" fillId="3" borderId="0" xfId="1" applyFont="1" applyFill="1" applyBorder="1"/>
    <xf numFmtId="0" fontId="47" fillId="4" borderId="5" xfId="0" applyFont="1" applyFill="1" applyBorder="1" applyAlignment="1">
      <alignment horizontal="center" vertical="center"/>
    </xf>
    <xf numFmtId="0" fontId="47" fillId="4" borderId="6" xfId="0" applyFont="1" applyFill="1" applyBorder="1" applyAlignment="1">
      <alignment horizontal="center" vertical="center"/>
    </xf>
    <xf numFmtId="0" fontId="47" fillId="4" borderId="7" xfId="0" applyFont="1" applyFill="1" applyBorder="1" applyAlignment="1">
      <alignment horizontal="center" vertical="center"/>
    </xf>
    <xf numFmtId="17" fontId="47" fillId="4" borderId="5" xfId="0" applyNumberFormat="1" applyFont="1" applyFill="1" applyBorder="1" applyAlignment="1">
      <alignment horizontal="center" vertical="center"/>
    </xf>
    <xf numFmtId="17" fontId="47" fillId="4" borderId="7" xfId="0" applyNumberFormat="1" applyFont="1" applyFill="1" applyBorder="1" applyAlignment="1">
      <alignment horizontal="center" vertical="center"/>
    </xf>
    <xf numFmtId="0" fontId="47" fillId="4" borderId="4" xfId="0" applyFont="1" applyFill="1" applyBorder="1" applyAlignment="1">
      <alignment horizontal="center" vertical="center"/>
    </xf>
    <xf numFmtId="0" fontId="34" fillId="2" borderId="1" xfId="0" applyFont="1" applyFill="1" applyBorder="1" applyAlignment="1">
      <alignment vertical="center"/>
    </xf>
    <xf numFmtId="3" fontId="34" fillId="0" borderId="3" xfId="0" applyNumberFormat="1" applyFont="1" applyBorder="1" applyAlignment="1">
      <alignment horizontal="center" vertical="center"/>
    </xf>
    <xf numFmtId="10" fontId="34" fillId="2" borderId="11" xfId="0" applyNumberFormat="1" applyFont="1" applyFill="1" applyBorder="1" applyAlignment="1">
      <alignment horizontal="center" vertical="center"/>
    </xf>
    <xf numFmtId="3" fontId="34" fillId="0" borderId="2" xfId="0" applyNumberFormat="1" applyFont="1" applyBorder="1" applyAlignment="1">
      <alignment horizontal="center" vertical="center"/>
    </xf>
    <xf numFmtId="3" fontId="34" fillId="0" borderId="11" xfId="0" applyNumberFormat="1" applyFont="1" applyBorder="1" applyAlignment="1">
      <alignment horizontal="center" vertical="center"/>
    </xf>
    <xf numFmtId="165" fontId="34" fillId="2" borderId="8" xfId="0" applyNumberFormat="1" applyFont="1" applyFill="1" applyBorder="1" applyAlignment="1">
      <alignment horizontal="center" vertical="center"/>
    </xf>
    <xf numFmtId="0" fontId="34" fillId="2" borderId="8" xfId="0" applyFont="1" applyFill="1" applyBorder="1" applyAlignment="1">
      <alignment vertical="center"/>
    </xf>
    <xf numFmtId="3" fontId="34" fillId="0" borderId="0" xfId="0" applyNumberFormat="1" applyFont="1" applyAlignment="1">
      <alignment horizontal="center" vertical="center"/>
    </xf>
    <xf numFmtId="10" fontId="34" fillId="2" borderId="10" xfId="0" applyNumberFormat="1" applyFont="1" applyFill="1" applyBorder="1" applyAlignment="1">
      <alignment horizontal="center" vertical="center"/>
    </xf>
    <xf numFmtId="0" fontId="44" fillId="2" borderId="8" xfId="0" applyFont="1" applyFill="1" applyBorder="1" applyAlignment="1">
      <alignment vertical="center"/>
    </xf>
    <xf numFmtId="3" fontId="44" fillId="0" borderId="0" xfId="0" applyNumberFormat="1" applyFont="1" applyAlignment="1">
      <alignment horizontal="center" vertical="center"/>
    </xf>
    <xf numFmtId="10" fontId="44" fillId="2" borderId="9" xfId="0" applyNumberFormat="1" applyFont="1" applyFill="1" applyBorder="1" applyAlignment="1">
      <alignment horizontal="center" vertical="center"/>
    </xf>
    <xf numFmtId="10" fontId="44" fillId="2" borderId="10" xfId="0" applyNumberFormat="1" applyFont="1" applyFill="1" applyBorder="1" applyAlignment="1">
      <alignment horizontal="center" vertical="center"/>
    </xf>
    <xf numFmtId="3" fontId="44" fillId="0" borderId="9" xfId="0" applyNumberFormat="1" applyFont="1" applyBorder="1" applyAlignment="1">
      <alignment horizontal="center" vertical="center"/>
    </xf>
    <xf numFmtId="3" fontId="44" fillId="0" borderId="10" xfId="0" applyNumberFormat="1" applyFont="1" applyBorder="1" applyAlignment="1">
      <alignment horizontal="center" vertical="center"/>
    </xf>
    <xf numFmtId="165" fontId="44" fillId="2" borderId="8" xfId="0" applyNumberFormat="1" applyFont="1" applyFill="1" applyBorder="1" applyAlignment="1">
      <alignment horizontal="center" vertical="center"/>
    </xf>
    <xf numFmtId="0" fontId="44" fillId="2" borderId="10" xfId="0" applyFont="1" applyFill="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44" fillId="2" borderId="4" xfId="0" applyFont="1" applyFill="1" applyBorder="1" applyAlignment="1">
      <alignment vertical="center"/>
    </xf>
    <xf numFmtId="3" fontId="44" fillId="0" borderId="6" xfId="0" applyNumberFormat="1" applyFont="1" applyBorder="1" applyAlignment="1">
      <alignment horizontal="center" vertical="center"/>
    </xf>
    <xf numFmtId="165" fontId="44" fillId="2" borderId="4" xfId="0" applyNumberFormat="1" applyFont="1" applyFill="1" applyBorder="1" applyAlignment="1">
      <alignment horizontal="center" vertical="center"/>
    </xf>
    <xf numFmtId="0" fontId="44" fillId="0" borderId="12" xfId="0" applyFont="1" applyBorder="1" applyAlignment="1">
      <alignment horizontal="left" vertical="center"/>
    </xf>
    <xf numFmtId="10" fontId="44" fillId="0" borderId="13" xfId="0" applyNumberFormat="1" applyFont="1" applyBorder="1" applyAlignment="1">
      <alignment horizontal="center" vertical="center"/>
    </xf>
    <xf numFmtId="10" fontId="44" fillId="0" borderId="15" xfId="0" applyNumberFormat="1" applyFont="1" applyBorder="1" applyAlignment="1">
      <alignment horizontal="center" vertical="center"/>
    </xf>
    <xf numFmtId="0" fontId="44" fillId="2" borderId="13" xfId="0" applyFont="1" applyFill="1" applyBorder="1" applyAlignment="1">
      <alignment horizontal="center" vertical="center"/>
    </xf>
    <xf numFmtId="0" fontId="44" fillId="2" borderId="15" xfId="0" applyFont="1" applyFill="1" applyBorder="1" applyAlignment="1">
      <alignment horizontal="center" vertical="center"/>
    </xf>
    <xf numFmtId="165" fontId="44" fillId="0" borderId="14" xfId="0" applyNumberFormat="1" applyFont="1" applyBorder="1" applyAlignment="1">
      <alignment horizontal="center" vertical="center"/>
    </xf>
    <xf numFmtId="165" fontId="44" fillId="0" borderId="15" xfId="0" applyNumberFormat="1" applyFont="1" applyBorder="1" applyAlignment="1">
      <alignment horizontal="center" vertical="center"/>
    </xf>
    <xf numFmtId="0" fontId="44" fillId="2" borderId="12" xfId="0" applyFont="1" applyFill="1" applyBorder="1" applyAlignment="1">
      <alignment horizontal="center" vertical="center"/>
    </xf>
    <xf numFmtId="0" fontId="34" fillId="0" borderId="0" xfId="0" applyFont="1"/>
    <xf numFmtId="0" fontId="51" fillId="0" borderId="0" xfId="0" applyFont="1" applyAlignment="1">
      <alignment horizontal="center"/>
    </xf>
    <xf numFmtId="0" fontId="51" fillId="0" borderId="0" xfId="0" applyFont="1"/>
    <xf numFmtId="0" fontId="44" fillId="2" borderId="10" xfId="0" applyFont="1" applyFill="1" applyBorder="1" applyAlignment="1">
      <alignment vertical="center" wrapText="1"/>
    </xf>
    <xf numFmtId="0" fontId="44" fillId="2" borderId="7" xfId="0" applyFont="1" applyFill="1" applyBorder="1" applyAlignment="1">
      <alignment vertical="center" wrapText="1"/>
    </xf>
    <xf numFmtId="0" fontId="47" fillId="4" borderId="5" xfId="0" applyFont="1" applyFill="1" applyBorder="1" applyAlignment="1">
      <alignment horizontal="center"/>
    </xf>
    <xf numFmtId="0" fontId="47" fillId="4" borderId="7" xfId="0" applyFont="1" applyFill="1" applyBorder="1" applyAlignment="1">
      <alignment horizontal="center"/>
    </xf>
    <xf numFmtId="10" fontId="34" fillId="2" borderId="3" xfId="0" applyNumberFormat="1" applyFont="1" applyFill="1" applyBorder="1" applyAlignment="1">
      <alignment horizontal="center" vertical="center"/>
    </xf>
    <xf numFmtId="10" fontId="34" fillId="2" borderId="0" xfId="0" applyNumberFormat="1" applyFont="1" applyFill="1" applyAlignment="1">
      <alignment horizontal="center" vertical="center"/>
    </xf>
    <xf numFmtId="0" fontId="34" fillId="2" borderId="4" xfId="0" applyFont="1" applyFill="1" applyBorder="1" applyAlignment="1">
      <alignment vertical="center"/>
    </xf>
    <xf numFmtId="3" fontId="34" fillId="0" borderId="6" xfId="0" applyNumberFormat="1" applyFont="1" applyBorder="1" applyAlignment="1">
      <alignment horizontal="center" vertical="center"/>
    </xf>
    <xf numFmtId="3" fontId="34" fillId="0" borderId="7" xfId="0" applyNumberFormat="1" applyFont="1" applyBorder="1" applyAlignment="1">
      <alignment horizontal="center" vertical="center"/>
    </xf>
    <xf numFmtId="10" fontId="34" fillId="2" borderId="6" xfId="0" applyNumberFormat="1" applyFont="1" applyFill="1" applyBorder="1" applyAlignment="1">
      <alignment horizontal="center" vertical="center"/>
    </xf>
    <xf numFmtId="10" fontId="34" fillId="2" borderId="7" xfId="0" applyNumberFormat="1" applyFont="1" applyFill="1" applyBorder="1" applyAlignment="1">
      <alignment horizontal="center" vertical="center"/>
    </xf>
    <xf numFmtId="0" fontId="52" fillId="0" borderId="0" xfId="0" applyFont="1"/>
    <xf numFmtId="0" fontId="34" fillId="2" borderId="0" xfId="0" applyFont="1" applyFill="1"/>
    <xf numFmtId="0" fontId="47" fillId="4" borderId="12" xfId="0" applyFont="1" applyFill="1" applyBorder="1"/>
    <xf numFmtId="17" fontId="47" fillId="4" borderId="13" xfId="0" applyNumberFormat="1" applyFont="1" applyFill="1" applyBorder="1" applyAlignment="1">
      <alignment horizontal="center" wrapText="1"/>
    </xf>
    <xf numFmtId="0" fontId="47" fillId="4" borderId="15" xfId="0" applyFont="1" applyFill="1" applyBorder="1" applyAlignment="1">
      <alignment horizontal="center" wrapText="1"/>
    </xf>
    <xf numFmtId="0" fontId="34" fillId="2" borderId="8" xfId="0" applyFont="1" applyFill="1" applyBorder="1"/>
    <xf numFmtId="3" fontId="34" fillId="0" borderId="0" xfId="0" applyNumberFormat="1" applyFont="1" applyAlignment="1">
      <alignment horizontal="center"/>
    </xf>
    <xf numFmtId="10" fontId="34" fillId="0" borderId="10" xfId="0" applyNumberFormat="1" applyFont="1" applyBorder="1" applyAlignment="1">
      <alignment horizontal="center"/>
    </xf>
    <xf numFmtId="3" fontId="34" fillId="0" borderId="9" xfId="0" applyNumberFormat="1" applyFont="1" applyBorder="1" applyAlignment="1">
      <alignment horizontal="center"/>
    </xf>
    <xf numFmtId="0" fontId="34" fillId="2" borderId="12" xfId="0" applyFont="1" applyFill="1" applyBorder="1"/>
    <xf numFmtId="3" fontId="34" fillId="0" borderId="13" xfId="0" applyNumberFormat="1" applyFont="1" applyBorder="1" applyAlignment="1">
      <alignment horizontal="center"/>
    </xf>
    <xf numFmtId="9" fontId="34" fillId="0" borderId="15" xfId="0" applyNumberFormat="1" applyFont="1" applyBorder="1" applyAlignment="1">
      <alignment horizontal="center"/>
    </xf>
    <xf numFmtId="0" fontId="53" fillId="0" borderId="0" xfId="0" applyFont="1"/>
    <xf numFmtId="0" fontId="47" fillId="4" borderId="12" xfId="0" applyFont="1" applyFill="1" applyBorder="1" applyAlignment="1">
      <alignment horizontal="center" wrapText="1"/>
    </xf>
    <xf numFmtId="0" fontId="51" fillId="0" borderId="1" xfId="0" applyFont="1" applyBorder="1"/>
    <xf numFmtId="10" fontId="34" fillId="0" borderId="8" xfId="0" applyNumberFormat="1" applyFont="1" applyBorder="1" applyAlignment="1">
      <alignment horizontal="center"/>
    </xf>
    <xf numFmtId="0" fontId="51" fillId="0" borderId="9" xfId="0" applyFont="1" applyBorder="1"/>
    <xf numFmtId="0" fontId="51" fillId="0" borderId="5" xfId="0" applyFont="1" applyBorder="1"/>
    <xf numFmtId="10" fontId="34" fillId="0" borderId="4" xfId="0" applyNumberFormat="1" applyFont="1" applyBorder="1" applyAlignment="1">
      <alignment horizontal="center"/>
    </xf>
    <xf numFmtId="0" fontId="47" fillId="4" borderId="37"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7" fillId="4" borderId="38"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7" xfId="0" applyFont="1" applyFill="1" applyBorder="1" applyAlignment="1">
      <alignment horizontal="center" vertical="center" wrapText="1"/>
    </xf>
    <xf numFmtId="3" fontId="34" fillId="0" borderId="39" xfId="0" applyNumberFormat="1" applyFont="1" applyBorder="1" applyAlignment="1">
      <alignment vertical="center"/>
    </xf>
    <xf numFmtId="3" fontId="34" fillId="0" borderId="0" xfId="0" applyNumberFormat="1" applyFont="1" applyAlignment="1">
      <alignment vertical="center"/>
    </xf>
    <xf numFmtId="10" fontId="34" fillId="0" borderId="10" xfId="0" applyNumberFormat="1" applyFont="1" applyBorder="1" applyAlignment="1">
      <alignment vertical="center"/>
    </xf>
    <xf numFmtId="3" fontId="34" fillId="2" borderId="39" xfId="0" applyNumberFormat="1" applyFont="1" applyFill="1" applyBorder="1" applyAlignment="1">
      <alignment vertical="center"/>
    </xf>
    <xf numFmtId="3" fontId="34" fillId="2" borderId="0" xfId="0" applyNumberFormat="1" applyFont="1" applyFill="1" applyAlignment="1">
      <alignment vertical="center"/>
    </xf>
    <xf numFmtId="10" fontId="34" fillId="2" borderId="10" xfId="0" applyNumberFormat="1" applyFont="1" applyFill="1" applyBorder="1" applyAlignment="1">
      <alignment vertical="center"/>
    </xf>
    <xf numFmtId="43" fontId="34" fillId="0" borderId="39" xfId="15" applyFont="1" applyBorder="1" applyAlignment="1">
      <alignment horizontal="right" vertical="center"/>
    </xf>
    <xf numFmtId="43" fontId="34" fillId="0" borderId="10" xfId="15" applyFont="1" applyBorder="1" applyAlignment="1">
      <alignment horizontal="right" vertical="center"/>
    </xf>
    <xf numFmtId="0" fontId="34" fillId="0" borderId="0" xfId="0" applyFont="1" applyAlignment="1">
      <alignment vertical="center"/>
    </xf>
    <xf numFmtId="0" fontId="34" fillId="2" borderId="0" xfId="0" applyFont="1" applyFill="1" applyAlignment="1">
      <alignment vertical="center"/>
    </xf>
    <xf numFmtId="0" fontId="34" fillId="0" borderId="8" xfId="0" applyFont="1" applyBorder="1" applyAlignment="1">
      <alignment vertical="center"/>
    </xf>
    <xf numFmtId="0" fontId="34" fillId="0" borderId="4" xfId="0" applyFont="1" applyBorder="1" applyAlignment="1">
      <alignment vertical="center"/>
    </xf>
    <xf numFmtId="3" fontId="34" fillId="0" borderId="6" xfId="0" applyNumberFormat="1" applyFont="1" applyBorder="1" applyAlignment="1">
      <alignment vertical="center"/>
    </xf>
    <xf numFmtId="10" fontId="34" fillId="0" borderId="7" xfId="0" applyNumberFormat="1" applyFont="1" applyBorder="1" applyAlignment="1">
      <alignment vertical="center"/>
    </xf>
    <xf numFmtId="3" fontId="34" fillId="2" borderId="6" xfId="0" applyNumberFormat="1" applyFont="1" applyFill="1" applyBorder="1" applyAlignment="1">
      <alignment vertical="center"/>
    </xf>
    <xf numFmtId="10" fontId="34" fillId="2" borderId="7" xfId="0" applyNumberFormat="1" applyFont="1" applyFill="1" applyBorder="1" applyAlignment="1">
      <alignment vertical="center"/>
    </xf>
    <xf numFmtId="0" fontId="51" fillId="0" borderId="3" xfId="0" applyFont="1" applyBorder="1"/>
    <xf numFmtId="0" fontId="34" fillId="0" borderId="0" xfId="0" applyFont="1" applyAlignment="1">
      <alignment horizontal="left"/>
    </xf>
    <xf numFmtId="0" fontId="34" fillId="0" borderId="0" xfId="0" applyFont="1" applyAlignment="1">
      <alignment horizontal="left" vertical="center"/>
    </xf>
    <xf numFmtId="0" fontId="43" fillId="0" borderId="0" xfId="0" applyFont="1"/>
    <xf numFmtId="0" fontId="55" fillId="3" borderId="0" xfId="26" applyFont="1" applyFill="1" applyAlignment="1">
      <alignment horizontal="center"/>
    </xf>
    <xf numFmtId="165" fontId="38" fillId="3" borderId="0" xfId="2" applyNumberFormat="1" applyFont="1" applyFill="1" applyBorder="1" applyAlignment="1">
      <alignment horizontal="center"/>
    </xf>
    <xf numFmtId="0" fontId="55" fillId="3" borderId="0" xfId="0" applyFont="1" applyFill="1"/>
    <xf numFmtId="0" fontId="55" fillId="3" borderId="6" xfId="26" applyFont="1" applyFill="1" applyBorder="1"/>
    <xf numFmtId="1" fontId="38" fillId="3" borderId="5" xfId="15" quotePrefix="1" applyNumberFormat="1" applyFont="1" applyFill="1" applyBorder="1" applyAlignment="1">
      <alignment horizontal="center" vertical="center"/>
    </xf>
    <xf numFmtId="1" fontId="38" fillId="3" borderId="6" xfId="15" quotePrefix="1" applyNumberFormat="1" applyFont="1" applyFill="1" applyBorder="1" applyAlignment="1">
      <alignment horizontal="center" vertical="center"/>
    </xf>
    <xf numFmtId="1" fontId="38" fillId="3" borderId="7" xfId="15" quotePrefix="1" applyNumberFormat="1" applyFont="1" applyFill="1" applyBorder="1" applyAlignment="1">
      <alignment horizontal="center" vertical="center"/>
    </xf>
    <xf numFmtId="0" fontId="38" fillId="3" borderId="5" xfId="4" applyFont="1" applyFill="1" applyBorder="1" applyAlignment="1">
      <alignment horizontal="center"/>
    </xf>
    <xf numFmtId="0" fontId="38" fillId="3" borderId="7" xfId="4" applyFont="1" applyFill="1" applyBorder="1" applyAlignment="1">
      <alignment horizontal="center"/>
    </xf>
    <xf numFmtId="3" fontId="35" fillId="6" borderId="9" xfId="26" applyNumberFormat="1" applyFont="1" applyFill="1" applyBorder="1"/>
    <xf numFmtId="3" fontId="35" fillId="6" borderId="0" xfId="26" applyNumberFormat="1" applyFont="1" applyFill="1"/>
    <xf numFmtId="3" fontId="35" fillId="6" borderId="10" xfId="26" applyNumberFormat="1" applyFont="1" applyFill="1" applyBorder="1"/>
    <xf numFmtId="166" fontId="35" fillId="6" borderId="2" xfId="15" applyNumberFormat="1" applyFont="1" applyFill="1" applyBorder="1" applyAlignment="1">
      <alignment horizontal="center"/>
    </xf>
    <xf numFmtId="166" fontId="35" fillId="6" borderId="3" xfId="15" applyNumberFormat="1" applyFont="1" applyFill="1" applyBorder="1" applyAlignment="1">
      <alignment horizontal="center"/>
    </xf>
    <xf numFmtId="166" fontId="35" fillId="6" borderId="11" xfId="15" applyNumberFormat="1" applyFont="1" applyFill="1" applyBorder="1" applyAlignment="1">
      <alignment horizontal="center"/>
    </xf>
    <xf numFmtId="165" fontId="35" fillId="6" borderId="9" xfId="2" applyNumberFormat="1" applyFont="1" applyFill="1" applyBorder="1" applyAlignment="1">
      <alignment horizontal="center" vertical="center"/>
    </xf>
    <xf numFmtId="165" fontId="35" fillId="6" borderId="34" xfId="2" applyNumberFormat="1" applyFont="1" applyFill="1" applyBorder="1" applyAlignment="1">
      <alignment horizontal="center" vertical="center"/>
    </xf>
    <xf numFmtId="3" fontId="35" fillId="6" borderId="9" xfId="26" applyNumberFormat="1" applyFont="1" applyFill="1" applyBorder="1" applyAlignment="1">
      <alignment vertical="center"/>
    </xf>
    <xf numFmtId="3" fontId="35" fillId="6" borderId="0" xfId="26" applyNumberFormat="1" applyFont="1" applyFill="1" applyAlignment="1">
      <alignment vertical="center"/>
    </xf>
    <xf numFmtId="3" fontId="35" fillId="6" borderId="10" xfId="26" applyNumberFormat="1" applyFont="1" applyFill="1" applyBorder="1" applyAlignment="1">
      <alignment vertical="center"/>
    </xf>
    <xf numFmtId="166" fontId="35" fillId="6" borderId="9" xfId="15" applyNumberFormat="1" applyFont="1" applyFill="1" applyBorder="1" applyAlignment="1">
      <alignment horizontal="center" vertical="center"/>
    </xf>
    <xf numFmtId="166" fontId="35" fillId="6" borderId="0" xfId="15" applyNumberFormat="1" applyFont="1" applyFill="1" applyBorder="1" applyAlignment="1">
      <alignment horizontal="center" vertical="center"/>
    </xf>
    <xf numFmtId="166" fontId="35" fillId="6" borderId="10" xfId="15" applyNumberFormat="1" applyFont="1" applyFill="1" applyBorder="1" applyAlignment="1">
      <alignment horizontal="center" vertical="center"/>
    </xf>
    <xf numFmtId="165" fontId="35" fillId="6" borderId="10" xfId="2" applyNumberFormat="1" applyFont="1" applyFill="1" applyBorder="1" applyAlignment="1">
      <alignment horizontal="center" vertical="center"/>
    </xf>
    <xf numFmtId="166" fontId="35" fillId="6" borderId="9" xfId="15" applyNumberFormat="1" applyFont="1" applyFill="1" applyBorder="1" applyAlignment="1">
      <alignment horizontal="center"/>
    </xf>
    <xf numFmtId="166" fontId="35" fillId="6" borderId="0" xfId="15" applyNumberFormat="1" applyFont="1" applyFill="1" applyBorder="1" applyAlignment="1">
      <alignment horizontal="center"/>
    </xf>
    <xf numFmtId="166" fontId="35" fillId="6" borderId="10" xfId="15" applyNumberFormat="1" applyFont="1" applyFill="1" applyBorder="1" applyAlignment="1">
      <alignment horizontal="center"/>
    </xf>
    <xf numFmtId="0" fontId="35" fillId="6" borderId="5" xfId="26" applyFont="1" applyFill="1" applyBorder="1" applyAlignment="1">
      <alignment vertical="center"/>
    </xf>
    <xf numFmtId="0" fontId="35" fillId="6" borderId="6" xfId="26" applyFont="1" applyFill="1" applyBorder="1"/>
    <xf numFmtId="0" fontId="35" fillId="6" borderId="7" xfId="26" applyFont="1" applyFill="1" applyBorder="1"/>
    <xf numFmtId="166" fontId="35" fillId="6" borderId="5" xfId="15" applyNumberFormat="1" applyFont="1" applyFill="1" applyBorder="1" applyAlignment="1">
      <alignment horizontal="center"/>
    </xf>
    <xf numFmtId="166" fontId="35" fillId="6" borderId="6" xfId="15" applyNumberFormat="1" applyFont="1" applyFill="1" applyBorder="1" applyAlignment="1">
      <alignment horizontal="center"/>
    </xf>
    <xf numFmtId="166" fontId="35" fillId="6" borderId="7" xfId="15" applyNumberFormat="1" applyFont="1" applyFill="1" applyBorder="1" applyAlignment="1">
      <alignment horizontal="center"/>
    </xf>
    <xf numFmtId="165" fontId="35" fillId="6" borderId="5" xfId="2" applyNumberFormat="1" applyFont="1" applyFill="1" applyBorder="1" applyAlignment="1">
      <alignment horizontal="center" vertical="center"/>
    </xf>
    <xf numFmtId="165" fontId="35" fillId="6" borderId="7" xfId="2" applyNumberFormat="1" applyFont="1" applyFill="1" applyBorder="1" applyAlignment="1">
      <alignment horizontal="center" vertical="center"/>
    </xf>
    <xf numFmtId="0" fontId="35" fillId="0" borderId="0" xfId="26" applyFont="1" applyAlignment="1">
      <alignment vertical="center"/>
    </xf>
    <xf numFmtId="0" fontId="35" fillId="0" borderId="0" xfId="26" applyFont="1"/>
    <xf numFmtId="0" fontId="35" fillId="0" borderId="0" xfId="26" applyFont="1" applyAlignment="1">
      <alignment horizontal="center"/>
    </xf>
    <xf numFmtId="165" fontId="41" fillId="0" borderId="0" xfId="2" applyNumberFormat="1" applyFont="1" applyFill="1" applyBorder="1" applyAlignment="1">
      <alignment horizontal="center"/>
    </xf>
    <xf numFmtId="0" fontId="35" fillId="0" borderId="0" xfId="10" applyFont="1"/>
    <xf numFmtId="17" fontId="38" fillId="3" borderId="9" xfId="6" applyNumberFormat="1" applyFont="1" applyFill="1" applyBorder="1" applyAlignment="1">
      <alignment horizontal="center"/>
    </xf>
    <xf numFmtId="1" fontId="38" fillId="3" borderId="0" xfId="7" applyNumberFormat="1" applyFont="1" applyFill="1" applyBorder="1" applyAlignment="1">
      <alignment horizontal="center"/>
    </xf>
    <xf numFmtId="1" fontId="38" fillId="3" borderId="10" xfId="7" applyNumberFormat="1" applyFont="1" applyFill="1" applyBorder="1" applyAlignment="1">
      <alignment horizontal="center"/>
    </xf>
    <xf numFmtId="0" fontId="38" fillId="3" borderId="9" xfId="4" applyFont="1" applyFill="1" applyBorder="1" applyAlignment="1">
      <alignment horizontal="center"/>
    </xf>
    <xf numFmtId="17" fontId="38" fillId="3" borderId="9" xfId="0" applyNumberFormat="1" applyFont="1" applyFill="1" applyBorder="1" applyAlignment="1">
      <alignment horizontal="center"/>
    </xf>
    <xf numFmtId="17" fontId="38" fillId="3" borderId="10" xfId="0" applyNumberFormat="1" applyFont="1" applyFill="1" applyBorder="1" applyAlignment="1">
      <alignment horizontal="center"/>
    </xf>
    <xf numFmtId="0" fontId="39" fillId="4" borderId="8" xfId="0" applyFont="1" applyFill="1" applyBorder="1" applyAlignment="1">
      <alignment horizontal="center" vertical="center"/>
    </xf>
    <xf numFmtId="0" fontId="35" fillId="0" borderId="2" xfId="26" applyFont="1" applyBorder="1"/>
    <xf numFmtId="0" fontId="35" fillId="0" borderId="3" xfId="26" applyFont="1" applyBorder="1"/>
    <xf numFmtId="0" fontId="35" fillId="0" borderId="11" xfId="26" applyFont="1" applyBorder="1"/>
    <xf numFmtId="166" fontId="35" fillId="0" borderId="3" xfId="15" applyNumberFormat="1" applyFont="1" applyFill="1" applyBorder="1" applyAlignment="1">
      <alignment horizontal="center"/>
    </xf>
    <xf numFmtId="167" fontId="35" fillId="0" borderId="3" xfId="8" applyNumberFormat="1" applyFont="1" applyFill="1" applyBorder="1" applyAlignment="1">
      <alignment horizontal="center" vertical="center"/>
    </xf>
    <xf numFmtId="167" fontId="35" fillId="0" borderId="11" xfId="8" applyNumberFormat="1" applyFont="1" applyFill="1" applyBorder="1" applyAlignment="1">
      <alignment horizontal="center" vertical="center"/>
    </xf>
    <xf numFmtId="165" fontId="35" fillId="7" borderId="2" xfId="2" applyNumberFormat="1" applyFont="1" applyFill="1" applyBorder="1" applyAlignment="1">
      <alignment horizontal="center" vertical="center"/>
    </xf>
    <xf numFmtId="0" fontId="35" fillId="0" borderId="9" xfId="26" applyFont="1" applyBorder="1"/>
    <xf numFmtId="0" fontId="35" fillId="0" borderId="10" xfId="26" applyFont="1" applyBorder="1"/>
    <xf numFmtId="165" fontId="35" fillId="7" borderId="9" xfId="2" applyNumberFormat="1" applyFont="1" applyFill="1" applyBorder="1" applyAlignment="1">
      <alignment horizontal="center" vertical="center"/>
    </xf>
    <xf numFmtId="0" fontId="41" fillId="0" borderId="9" xfId="26" applyFont="1" applyBorder="1"/>
    <xf numFmtId="0" fontId="41" fillId="0" borderId="0" xfId="26" applyFont="1"/>
    <xf numFmtId="0" fontId="41" fillId="0" borderId="10" xfId="26" applyFont="1" applyBorder="1"/>
    <xf numFmtId="166" fontId="41" fillId="0" borderId="0" xfId="15" applyNumberFormat="1" applyFont="1" applyFill="1" applyBorder="1" applyAlignment="1">
      <alignment horizontal="center"/>
    </xf>
    <xf numFmtId="167" fontId="41" fillId="0" borderId="0" xfId="8" applyNumberFormat="1" applyFont="1" applyFill="1" applyBorder="1" applyAlignment="1">
      <alignment horizontal="center" vertical="center"/>
    </xf>
    <xf numFmtId="165" fontId="41" fillId="7" borderId="9" xfId="2" applyNumberFormat="1" applyFont="1" applyFill="1" applyBorder="1" applyAlignment="1">
      <alignment horizontal="center" vertical="center"/>
    </xf>
    <xf numFmtId="0" fontId="43" fillId="0" borderId="9" xfId="0" applyFont="1" applyBorder="1"/>
    <xf numFmtId="0" fontId="43" fillId="0" borderId="10" xfId="0" applyFont="1" applyBorder="1"/>
    <xf numFmtId="0" fontId="43" fillId="0" borderId="0" xfId="0" applyFont="1" applyAlignment="1">
      <alignment horizontal="center"/>
    </xf>
    <xf numFmtId="166" fontId="35" fillId="0" borderId="0" xfId="15" applyNumberFormat="1" applyFont="1" applyFill="1" applyBorder="1" applyAlignment="1">
      <alignment horizontal="center"/>
    </xf>
    <xf numFmtId="0" fontId="35" fillId="0" borderId="9" xfId="26" applyFont="1" applyBorder="1" applyAlignment="1"/>
    <xf numFmtId="166" fontId="35" fillId="0" borderId="0" xfId="15" applyNumberFormat="1" applyFont="1" applyFill="1" applyBorder="1" applyAlignment="1">
      <alignment horizontal="center" vertical="center"/>
    </xf>
    <xf numFmtId="0" fontId="35" fillId="0" borderId="9" xfId="26" applyFont="1" applyBorder="1" applyAlignment="1">
      <alignment vertical="center"/>
    </xf>
    <xf numFmtId="0" fontId="35" fillId="0" borderId="0" xfId="26" applyFont="1" applyAlignment="1">
      <alignment vertical="center" wrapText="1"/>
    </xf>
    <xf numFmtId="0" fontId="35" fillId="0" borderId="10" xfId="26" applyFont="1" applyBorder="1" applyAlignment="1">
      <alignment vertical="center" wrapText="1"/>
    </xf>
    <xf numFmtId="0" fontId="35" fillId="0" borderId="9" xfId="26" applyFont="1" applyBorder="1" applyAlignment="1">
      <alignment horizontal="left"/>
    </xf>
    <xf numFmtId="0" fontId="35" fillId="0" borderId="0" xfId="26" applyFont="1" applyAlignment="1">
      <alignment horizontal="left" wrapText="1"/>
    </xf>
    <xf numFmtId="0" fontId="35" fillId="0" borderId="10" xfId="26" applyFont="1" applyBorder="1" applyAlignment="1">
      <alignment horizontal="left" wrapText="1"/>
    </xf>
    <xf numFmtId="0" fontId="41" fillId="0" borderId="5" xfId="26" applyFont="1" applyBorder="1"/>
    <xf numFmtId="0" fontId="41" fillId="0" borderId="6" xfId="26" applyFont="1" applyBorder="1"/>
    <xf numFmtId="0" fontId="41" fillId="0" borderId="7" xfId="26" applyFont="1" applyBorder="1"/>
    <xf numFmtId="166" fontId="41" fillId="0" borderId="6" xfId="15" applyNumberFormat="1" applyFont="1" applyFill="1" applyBorder="1" applyAlignment="1">
      <alignment horizontal="center"/>
    </xf>
    <xf numFmtId="167" fontId="41" fillId="0" borderId="6" xfId="8" applyNumberFormat="1" applyFont="1" applyFill="1" applyBorder="1" applyAlignment="1">
      <alignment horizontal="center" vertical="center"/>
    </xf>
    <xf numFmtId="165" fontId="41" fillId="7" borderId="5" xfId="2" applyNumberFormat="1" applyFont="1" applyFill="1" applyBorder="1" applyAlignment="1">
      <alignment horizontal="center" vertical="center"/>
    </xf>
    <xf numFmtId="0" fontId="41" fillId="0" borderId="2" xfId="26" applyFont="1" applyBorder="1"/>
    <xf numFmtId="0" fontId="41" fillId="0" borderId="3" xfId="26" applyFont="1" applyBorder="1"/>
    <xf numFmtId="0" fontId="41" fillId="0" borderId="11" xfId="26" applyFont="1" applyBorder="1"/>
    <xf numFmtId="166" fontId="35" fillId="0" borderId="2" xfId="0" applyNumberFormat="1" applyFont="1" applyBorder="1" applyAlignment="1">
      <alignment horizontal="center"/>
    </xf>
    <xf numFmtId="166" fontId="35" fillId="0" borderId="3" xfId="0" applyNumberFormat="1" applyFont="1" applyBorder="1" applyAlignment="1">
      <alignment horizontal="center"/>
    </xf>
    <xf numFmtId="0" fontId="43" fillId="0" borderId="2" xfId="0" applyFont="1" applyBorder="1" applyAlignment="1">
      <alignment horizontal="center"/>
    </xf>
    <xf numFmtId="0" fontId="43" fillId="0" borderId="11" xfId="0" applyFont="1" applyBorder="1" applyAlignment="1">
      <alignment horizontal="center"/>
    </xf>
    <xf numFmtId="165" fontId="56" fillId="0" borderId="2" xfId="9" applyNumberFormat="1" applyFont="1" applyFill="1" applyBorder="1" applyAlignment="1">
      <alignment horizontal="center"/>
    </xf>
    <xf numFmtId="165" fontId="56" fillId="0" borderId="11" xfId="9" applyNumberFormat="1" applyFont="1" applyFill="1" applyBorder="1" applyAlignment="1">
      <alignment horizontal="center"/>
    </xf>
    <xf numFmtId="39" fontId="35" fillId="0" borderId="9" xfId="27" applyNumberFormat="1" applyFont="1" applyBorder="1" applyAlignment="1">
      <alignment horizontal="left"/>
    </xf>
    <xf numFmtId="165" fontId="35" fillId="0" borderId="9" xfId="2" applyNumberFormat="1" applyFont="1" applyFill="1" applyBorder="1" applyAlignment="1" applyProtection="1">
      <alignment horizontal="right"/>
    </xf>
    <xf numFmtId="165" fontId="35" fillId="0" borderId="0" xfId="2" applyNumberFormat="1" applyFont="1" applyFill="1" applyBorder="1" applyAlignment="1" applyProtection="1">
      <alignment horizontal="right"/>
    </xf>
    <xf numFmtId="0" fontId="43" fillId="0" borderId="9" xfId="0" applyFont="1" applyBorder="1" applyAlignment="1">
      <alignment horizontal="center"/>
    </xf>
    <xf numFmtId="0" fontId="43" fillId="0" borderId="10" xfId="0" applyFont="1" applyBorder="1" applyAlignment="1">
      <alignment horizontal="center"/>
    </xf>
    <xf numFmtId="0" fontId="35" fillId="0" borderId="0" xfId="26" applyFont="1" applyAlignment="1">
      <alignment wrapText="1"/>
    </xf>
    <xf numFmtId="0" fontId="35" fillId="0" borderId="10" xfId="26" applyFont="1" applyBorder="1" applyAlignment="1">
      <alignment wrapText="1"/>
    </xf>
    <xf numFmtId="165" fontId="35" fillId="6" borderId="9" xfId="2" applyNumberFormat="1" applyFont="1" applyFill="1" applyBorder="1" applyAlignment="1" applyProtection="1">
      <alignment vertical="center"/>
    </xf>
    <xf numFmtId="165" fontId="35" fillId="6" borderId="0" xfId="2" applyNumberFormat="1" applyFont="1" applyFill="1" applyBorder="1" applyAlignment="1" applyProtection="1">
      <alignment vertical="center"/>
    </xf>
    <xf numFmtId="165" fontId="35" fillId="6" borderId="10" xfId="2" applyNumberFormat="1" applyFont="1" applyFill="1" applyBorder="1" applyAlignment="1" applyProtection="1">
      <alignment vertical="center"/>
    </xf>
    <xf numFmtId="165" fontId="35" fillId="6" borderId="0" xfId="2" applyNumberFormat="1" applyFont="1" applyFill="1" applyBorder="1" applyAlignment="1" applyProtection="1">
      <alignment horizontal="right"/>
    </xf>
    <xf numFmtId="39" fontId="35" fillId="0" borderId="0" xfId="27" applyNumberFormat="1" applyFont="1" applyAlignment="1">
      <alignment horizontal="left"/>
    </xf>
    <xf numFmtId="39" fontId="35" fillId="0" borderId="10" xfId="27" applyNumberFormat="1" applyFont="1" applyBorder="1" applyAlignment="1">
      <alignment horizontal="left"/>
    </xf>
    <xf numFmtId="0" fontId="35" fillId="0" borderId="9" xfId="4" applyFont="1" applyBorder="1"/>
    <xf numFmtId="165" fontId="35" fillId="6" borderId="9" xfId="2" applyNumberFormat="1" applyFont="1" applyFill="1" applyBorder="1" applyAlignment="1"/>
    <xf numFmtId="165" fontId="35" fillId="6" borderId="0" xfId="2" applyNumberFormat="1" applyFont="1" applyFill="1" applyBorder="1" applyAlignment="1"/>
    <xf numFmtId="165" fontId="35" fillId="0" borderId="9" xfId="2" applyNumberFormat="1" applyFont="1" applyFill="1" applyBorder="1" applyAlignment="1"/>
    <xf numFmtId="165" fontId="35" fillId="0" borderId="0" xfId="2" applyNumberFormat="1" applyFont="1" applyFill="1" applyBorder="1" applyAlignment="1"/>
    <xf numFmtId="0" fontId="35" fillId="0" borderId="5" xfId="26" applyFont="1" applyBorder="1"/>
    <xf numFmtId="0" fontId="35" fillId="0" borderId="6" xfId="26" applyFont="1" applyBorder="1"/>
    <xf numFmtId="0" fontId="35" fillId="0" borderId="7" xfId="26" applyFont="1" applyBorder="1"/>
    <xf numFmtId="2" fontId="35" fillId="0" borderId="6" xfId="2" applyNumberFormat="1" applyFont="1" applyFill="1" applyBorder="1" applyAlignment="1">
      <alignment horizontal="right" vertical="center"/>
    </xf>
    <xf numFmtId="0" fontId="43" fillId="0" borderId="5" xfId="0" applyFont="1" applyBorder="1" applyAlignment="1">
      <alignment horizontal="center"/>
    </xf>
    <xf numFmtId="0" fontId="43" fillId="0" borderId="7" xfId="0" applyFont="1" applyBorder="1" applyAlignment="1">
      <alignment horizontal="center"/>
    </xf>
    <xf numFmtId="0" fontId="35" fillId="0" borderId="0" xfId="10" applyFont="1" applyAlignment="1">
      <alignment horizontal="left"/>
    </xf>
    <xf numFmtId="165" fontId="35" fillId="0" borderId="0" xfId="2" applyNumberFormat="1" applyFont="1" applyFill="1" applyBorder="1" applyAlignment="1">
      <alignment horizontal="center"/>
    </xf>
    <xf numFmtId="0" fontId="35" fillId="0" borderId="0" xfId="4" applyFont="1" applyAlignment="1">
      <alignment horizontal="left" vertical="center"/>
    </xf>
    <xf numFmtId="0" fontId="35" fillId="0" borderId="0" xfId="4" applyFont="1" applyAlignment="1">
      <alignment horizontal="center" vertical="center"/>
    </xf>
    <xf numFmtId="0" fontId="35" fillId="0" borderId="0" xfId="10" quotePrefix="1" applyFont="1"/>
    <xf numFmtId="0" fontId="35" fillId="0" borderId="0" xfId="4" applyFont="1" applyAlignment="1">
      <alignment horizontal="center" vertical="center" wrapText="1"/>
    </xf>
    <xf numFmtId="0" fontId="35" fillId="0" borderId="0" xfId="4" applyFont="1" applyAlignment="1">
      <alignment vertical="top" wrapText="1"/>
    </xf>
    <xf numFmtId="0" fontId="35" fillId="0" borderId="0" xfId="4" applyFont="1" applyAlignment="1">
      <alignment horizontal="center" vertical="top" wrapText="1"/>
    </xf>
    <xf numFmtId="0" fontId="45" fillId="0" borderId="0" xfId="0" applyFont="1"/>
    <xf numFmtId="0" fontId="38" fillId="3" borderId="5"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7" xfId="0" applyFont="1" applyFill="1" applyBorder="1" applyAlignment="1">
      <alignment horizontal="center" vertical="center"/>
    </xf>
    <xf numFmtId="0" fontId="41" fillId="6" borderId="1" xfId="4" applyFont="1" applyFill="1" applyBorder="1" applyAlignment="1">
      <alignment horizontal="left" vertical="center" wrapText="1"/>
    </xf>
    <xf numFmtId="1" fontId="41" fillId="6" borderId="2" xfId="12" applyNumberFormat="1" applyFont="1" applyFill="1" applyBorder="1" applyAlignment="1">
      <alignment horizontal="center" vertical="center"/>
    </xf>
    <xf numFmtId="1" fontId="41" fillId="6" borderId="3" xfId="12" applyNumberFormat="1" applyFont="1" applyFill="1" applyBorder="1" applyAlignment="1">
      <alignment horizontal="center" vertical="center"/>
    </xf>
    <xf numFmtId="1" fontId="41" fillId="6" borderId="11" xfId="12" applyNumberFormat="1" applyFont="1" applyFill="1" applyBorder="1" applyAlignment="1">
      <alignment horizontal="center" vertical="center"/>
    </xf>
    <xf numFmtId="0" fontId="35" fillId="6" borderId="2" xfId="4" applyFont="1" applyFill="1" applyBorder="1" applyAlignment="1">
      <alignment horizontal="center" vertical="center"/>
    </xf>
    <xf numFmtId="0" fontId="35" fillId="6" borderId="11" xfId="4" applyFont="1" applyFill="1" applyBorder="1" applyAlignment="1">
      <alignment horizontal="center" vertical="center"/>
    </xf>
    <xf numFmtId="0" fontId="35" fillId="6" borderId="8" xfId="0" applyFont="1" applyFill="1" applyBorder="1" applyAlignment="1">
      <alignment horizontal="left"/>
    </xf>
    <xf numFmtId="166" fontId="35" fillId="6" borderId="9" xfId="28" applyNumberFormat="1" applyFont="1" applyFill="1" applyBorder="1" applyAlignment="1">
      <alignment horizontal="center" vertical="center"/>
    </xf>
    <xf numFmtId="166" fontId="35" fillId="6" borderId="0" xfId="28" applyNumberFormat="1" applyFont="1" applyFill="1" applyBorder="1" applyAlignment="1">
      <alignment horizontal="center" vertical="center"/>
    </xf>
    <xf numFmtId="166" fontId="35" fillId="6" borderId="10" xfId="28" applyNumberFormat="1" applyFont="1" applyFill="1" applyBorder="1" applyAlignment="1">
      <alignment horizontal="center" vertical="center"/>
    </xf>
    <xf numFmtId="165" fontId="35" fillId="6" borderId="9" xfId="13" applyNumberFormat="1" applyFont="1" applyFill="1" applyBorder="1" applyAlignment="1">
      <alignment horizontal="center"/>
    </xf>
    <xf numFmtId="165" fontId="35" fillId="6" borderId="10" xfId="13" applyNumberFormat="1" applyFont="1" applyFill="1" applyBorder="1" applyAlignment="1">
      <alignment horizontal="center"/>
    </xf>
    <xf numFmtId="167" fontId="35" fillId="0" borderId="25" xfId="8" applyNumberFormat="1" applyFont="1" applyFill="1" applyBorder="1" applyAlignment="1">
      <alignment horizontal="center" vertical="center"/>
    </xf>
    <xf numFmtId="167" fontId="35" fillId="0" borderId="26" xfId="8" applyNumberFormat="1" applyFont="1" applyFill="1" applyBorder="1" applyAlignment="1">
      <alignment horizontal="center" vertical="center"/>
    </xf>
    <xf numFmtId="167" fontId="35" fillId="0" borderId="27" xfId="8" applyNumberFormat="1" applyFont="1" applyFill="1" applyBorder="1" applyAlignment="1">
      <alignment horizontal="center" vertical="center"/>
    </xf>
    <xf numFmtId="167" fontId="35" fillId="0" borderId="28" xfId="8" applyNumberFormat="1" applyFont="1" applyFill="1" applyBorder="1" applyAlignment="1">
      <alignment horizontal="center" vertical="center"/>
    </xf>
    <xf numFmtId="167" fontId="35" fillId="0" borderId="29" xfId="8" applyNumberFormat="1" applyFont="1" applyFill="1" applyBorder="1" applyAlignment="1">
      <alignment horizontal="center" vertical="center"/>
    </xf>
    <xf numFmtId="167" fontId="35" fillId="0" borderId="30" xfId="8" applyNumberFormat="1" applyFont="1" applyFill="1" applyBorder="1" applyAlignment="1">
      <alignment horizontal="center" vertical="center"/>
    </xf>
    <xf numFmtId="167" fontId="35" fillId="0" borderId="24" xfId="8" applyNumberFormat="1" applyFont="1" applyFill="1" applyBorder="1" applyAlignment="1">
      <alignment horizontal="center" vertical="center"/>
    </xf>
    <xf numFmtId="167" fontId="35" fillId="0" borderId="31" xfId="8" applyNumberFormat="1" applyFont="1" applyFill="1" applyBorder="1" applyAlignment="1">
      <alignment horizontal="center" vertical="center"/>
    </xf>
    <xf numFmtId="0" fontId="41" fillId="6" borderId="8" xfId="0" applyFont="1" applyFill="1" applyBorder="1" applyAlignment="1">
      <alignment horizontal="left"/>
    </xf>
    <xf numFmtId="166" fontId="41" fillId="6" borderId="24" xfId="28" applyNumberFormat="1" applyFont="1" applyFill="1" applyBorder="1" applyAlignment="1">
      <alignment horizontal="center" vertical="center"/>
    </xf>
    <xf numFmtId="166" fontId="41" fillId="6" borderId="31" xfId="28" applyNumberFormat="1" applyFont="1" applyFill="1" applyBorder="1" applyAlignment="1">
      <alignment horizontal="center" vertical="center"/>
    </xf>
    <xf numFmtId="166" fontId="41" fillId="6" borderId="10" xfId="28" applyNumberFormat="1" applyFont="1" applyFill="1" applyBorder="1" applyAlignment="1">
      <alignment horizontal="center" vertical="center"/>
    </xf>
    <xf numFmtId="165" fontId="41" fillId="6" borderId="9" xfId="13" applyNumberFormat="1" applyFont="1" applyFill="1" applyBorder="1" applyAlignment="1">
      <alignment horizontal="center"/>
    </xf>
    <xf numFmtId="165" fontId="41" fillId="6" borderId="10" xfId="13" applyNumberFormat="1" applyFont="1" applyFill="1" applyBorder="1" applyAlignment="1">
      <alignment horizontal="center"/>
    </xf>
    <xf numFmtId="39" fontId="35" fillId="6" borderId="8" xfId="14" applyNumberFormat="1" applyFont="1" applyFill="1" applyBorder="1" applyAlignment="1">
      <alignment horizontal="center" vertical="center"/>
    </xf>
    <xf numFmtId="166" fontId="35" fillId="6" borderId="32" xfId="28" applyNumberFormat="1" applyFont="1" applyFill="1" applyBorder="1" applyAlignment="1">
      <alignment horizontal="center" vertical="center"/>
    </xf>
    <xf numFmtId="166" fontId="35" fillId="6" borderId="24" xfId="28" applyNumberFormat="1" applyFont="1" applyFill="1" applyBorder="1" applyAlignment="1">
      <alignment horizontal="center" vertical="center"/>
    </xf>
    <xf numFmtId="167" fontId="35" fillId="0" borderId="32" xfId="8" applyNumberFormat="1" applyFont="1" applyFill="1" applyBorder="1" applyAlignment="1">
      <alignment horizontal="center" vertical="center"/>
    </xf>
    <xf numFmtId="167" fontId="35" fillId="0" borderId="33" xfId="8" applyNumberFormat="1" applyFont="1" applyFill="1" applyBorder="1" applyAlignment="1">
      <alignment horizontal="center" vertical="center"/>
    </xf>
    <xf numFmtId="0" fontId="41" fillId="6" borderId="8" xfId="0" applyFont="1" applyFill="1" applyBorder="1"/>
    <xf numFmtId="0" fontId="41" fillId="6" borderId="24" xfId="0" applyFont="1" applyFill="1" applyBorder="1" applyAlignment="1">
      <alignment horizontal="center"/>
    </xf>
    <xf numFmtId="0" fontId="41" fillId="6" borderId="0" xfId="0" applyFont="1" applyFill="1" applyAlignment="1">
      <alignment horizontal="center"/>
    </xf>
    <xf numFmtId="0" fontId="41" fillId="6" borderId="10" xfId="0" applyFont="1" applyFill="1" applyBorder="1" applyAlignment="1">
      <alignment horizontal="center"/>
    </xf>
    <xf numFmtId="166" fontId="41" fillId="6" borderId="0" xfId="28" applyNumberFormat="1" applyFont="1" applyFill="1" applyBorder="1" applyAlignment="1">
      <alignment horizontal="center" vertical="center"/>
    </xf>
    <xf numFmtId="39" fontId="55" fillId="6" borderId="8" xfId="14" applyNumberFormat="1" applyFont="1" applyFill="1" applyBorder="1" applyAlignment="1">
      <alignment horizontal="center" vertical="center"/>
    </xf>
    <xf numFmtId="166" fontId="55" fillId="6" borderId="9" xfId="28" applyNumberFormat="1" applyFont="1" applyFill="1" applyBorder="1" applyAlignment="1">
      <alignment horizontal="center" vertical="center"/>
    </xf>
    <xf numFmtId="166" fontId="55" fillId="6" borderId="0" xfId="28" applyNumberFormat="1" applyFont="1" applyFill="1" applyBorder="1" applyAlignment="1">
      <alignment horizontal="center" vertical="center"/>
    </xf>
    <xf numFmtId="166" fontId="55" fillId="6" borderId="10" xfId="28" applyNumberFormat="1" applyFont="1" applyFill="1" applyBorder="1" applyAlignment="1">
      <alignment horizontal="center" vertical="center"/>
    </xf>
    <xf numFmtId="166" fontId="41" fillId="6" borderId="9" xfId="28" applyNumberFormat="1" applyFont="1" applyFill="1" applyBorder="1" applyAlignment="1">
      <alignment horizontal="center" vertical="center"/>
    </xf>
    <xf numFmtId="0" fontId="41" fillId="6" borderId="4" xfId="0" applyFont="1" applyFill="1" applyBorder="1" applyAlignment="1">
      <alignment horizontal="left"/>
    </xf>
    <xf numFmtId="166" fontId="41" fillId="6" borderId="5" xfId="28" applyNumberFormat="1" applyFont="1" applyFill="1" applyBorder="1" applyAlignment="1">
      <alignment horizontal="center" vertical="center"/>
    </xf>
    <xf numFmtId="166" fontId="41" fillId="6" borderId="6" xfId="28" applyNumberFormat="1" applyFont="1" applyFill="1" applyBorder="1" applyAlignment="1">
      <alignment horizontal="center" vertical="center"/>
    </xf>
    <xf numFmtId="166" fontId="41" fillId="6" borderId="7" xfId="28" applyNumberFormat="1" applyFont="1" applyFill="1" applyBorder="1" applyAlignment="1">
      <alignment horizontal="center" vertical="center"/>
    </xf>
    <xf numFmtId="165" fontId="41" fillId="6" borderId="5" xfId="13" applyNumberFormat="1" applyFont="1" applyFill="1" applyBorder="1" applyAlignment="1">
      <alignment horizontal="center"/>
    </xf>
    <xf numFmtId="165" fontId="41" fillId="6" borderId="7" xfId="13" applyNumberFormat="1" applyFont="1" applyFill="1" applyBorder="1" applyAlignment="1">
      <alignment horizontal="center"/>
    </xf>
    <xf numFmtId="0" fontId="43" fillId="0" borderId="0" xfId="0" applyFont="1" applyAlignment="1">
      <alignment horizontal="left"/>
    </xf>
    <xf numFmtId="0" fontId="45" fillId="0" borderId="0" xfId="0" applyFont="1" applyAlignment="1">
      <alignment horizontal="left"/>
    </xf>
    <xf numFmtId="0" fontId="38" fillId="3" borderId="1" xfId="0" applyFont="1" applyFill="1" applyBorder="1"/>
    <xf numFmtId="6" fontId="38" fillId="3" borderId="8" xfId="0" quotePrefix="1" applyNumberFormat="1" applyFont="1" applyFill="1" applyBorder="1"/>
    <xf numFmtId="0" fontId="38" fillId="3" borderId="0" xfId="0" applyFont="1" applyFill="1" applyAlignment="1">
      <alignment horizontal="center"/>
    </xf>
    <xf numFmtId="0" fontId="38" fillId="3" borderId="10" xfId="0" applyFont="1" applyFill="1" applyBorder="1" applyAlignment="1">
      <alignment horizontal="center"/>
    </xf>
    <xf numFmtId="0" fontId="38" fillId="4" borderId="9" xfId="0" applyFont="1" applyFill="1" applyBorder="1" applyAlignment="1">
      <alignment horizontal="center"/>
    </xf>
    <xf numFmtId="0" fontId="38" fillId="4" borderId="10" xfId="0" applyFont="1" applyFill="1" applyBorder="1" applyAlignment="1">
      <alignment horizontal="center"/>
    </xf>
    <xf numFmtId="0" fontId="46" fillId="3" borderId="6" xfId="1" applyFont="1" applyFill="1" applyBorder="1"/>
    <xf numFmtId="0" fontId="38" fillId="4" borderId="5" xfId="0" applyFont="1" applyFill="1" applyBorder="1" applyAlignment="1">
      <alignment horizontal="center"/>
    </xf>
    <xf numFmtId="0" fontId="38" fillId="4" borderId="7" xfId="0" applyFont="1" applyFill="1" applyBorder="1" applyAlignment="1">
      <alignment horizontal="center"/>
    </xf>
    <xf numFmtId="0" fontId="40" fillId="0" borderId="8" xfId="0" applyFont="1" applyBorder="1"/>
    <xf numFmtId="3" fontId="40" fillId="0" borderId="0" xfId="0" applyNumberFormat="1" applyFont="1" applyAlignment="1">
      <alignment horizontal="center"/>
    </xf>
    <xf numFmtId="165" fontId="40" fillId="0" borderId="9" xfId="0" applyNumberFormat="1" applyFont="1" applyBorder="1" applyAlignment="1">
      <alignment horizontal="center"/>
    </xf>
    <xf numFmtId="165" fontId="40" fillId="0" borderId="10" xfId="0" applyNumberFormat="1" applyFont="1" applyBorder="1" applyAlignment="1">
      <alignment horizontal="center"/>
    </xf>
    <xf numFmtId="0" fontId="40" fillId="0" borderId="8" xfId="0" applyFont="1" applyBorder="1" applyAlignment="1">
      <alignment horizontal="left" indent="3"/>
    </xf>
    <xf numFmtId="0" fontId="40" fillId="0" borderId="18" xfId="0" applyFont="1" applyBorder="1"/>
    <xf numFmtId="0" fontId="42" fillId="0" borderId="16" xfId="0" applyFont="1" applyBorder="1"/>
    <xf numFmtId="3" fontId="42" fillId="0" borderId="19" xfId="0" applyNumberFormat="1" applyFont="1" applyBorder="1" applyAlignment="1">
      <alignment horizontal="center"/>
    </xf>
    <xf numFmtId="165" fontId="42" fillId="0" borderId="19" xfId="0" applyNumberFormat="1" applyFont="1" applyBorder="1" applyAlignment="1">
      <alignment horizontal="center"/>
    </xf>
    <xf numFmtId="165" fontId="42" fillId="0" borderId="20" xfId="0" applyNumberFormat="1" applyFont="1" applyBorder="1" applyAlignment="1">
      <alignment horizontal="center"/>
    </xf>
    <xf numFmtId="0" fontId="40" fillId="0" borderId="21" xfId="0" applyFont="1" applyBorder="1"/>
    <xf numFmtId="0" fontId="40" fillId="0" borderId="0" xfId="0" applyFont="1" applyAlignment="1">
      <alignment horizontal="center"/>
    </xf>
    <xf numFmtId="0" fontId="42" fillId="0" borderId="22" xfId="0" applyFont="1" applyBorder="1"/>
    <xf numFmtId="3" fontId="42" fillId="0" borderId="23" xfId="0" applyNumberFormat="1" applyFont="1" applyBorder="1" applyAlignment="1">
      <alignment horizontal="center"/>
    </xf>
    <xf numFmtId="165" fontId="42" fillId="0" borderId="23" xfId="0" applyNumberFormat="1" applyFont="1" applyBorder="1" applyAlignment="1">
      <alignment horizontal="center"/>
    </xf>
    <xf numFmtId="165" fontId="42" fillId="0" borderId="36" xfId="0" applyNumberFormat="1" applyFont="1" applyBorder="1" applyAlignment="1">
      <alignment horizontal="center"/>
    </xf>
    <xf numFmtId="0" fontId="58" fillId="0" borderId="0" xfId="0" applyFont="1"/>
    <xf numFmtId="17" fontId="38" fillId="3" borderId="5" xfId="0" applyNumberFormat="1" applyFont="1" applyFill="1" applyBorder="1" applyAlignment="1">
      <alignment horizontal="center"/>
    </xf>
    <xf numFmtId="17" fontId="38" fillId="3" borderId="7" xfId="0" applyNumberFormat="1" applyFont="1" applyFill="1" applyBorder="1" applyAlignment="1">
      <alignment horizontal="center"/>
    </xf>
    <xf numFmtId="0" fontId="38" fillId="3" borderId="2" xfId="0" applyFont="1" applyFill="1" applyBorder="1" applyAlignment="1">
      <alignment vertical="center"/>
    </xf>
    <xf numFmtId="0" fontId="38" fillId="4" borderId="0" xfId="0" applyFont="1" applyFill="1" applyBorder="1" applyAlignment="1">
      <alignment horizontal="center" vertical="center"/>
    </xf>
    <xf numFmtId="0" fontId="35" fillId="2" borderId="0" xfId="0" applyFont="1" applyFill="1" applyAlignment="1">
      <alignment horizontal="right" vertical="center"/>
    </xf>
    <xf numFmtId="0" fontId="35" fillId="2" borderId="10" xfId="0" applyFont="1" applyFill="1" applyBorder="1" applyAlignment="1">
      <alignment horizontal="right" vertical="center"/>
    </xf>
    <xf numFmtId="0" fontId="49" fillId="3" borderId="6" xfId="1" applyFont="1" applyFill="1" applyBorder="1"/>
    <xf numFmtId="0" fontId="60" fillId="4" borderId="0" xfId="0" applyFont="1" applyFill="1" applyAlignment="1">
      <alignment vertical="center"/>
    </xf>
    <xf numFmtId="0" fontId="60" fillId="4" borderId="0" xfId="0" applyFont="1" applyFill="1" applyAlignment="1">
      <alignment horizontal="center" vertical="center"/>
    </xf>
    <xf numFmtId="0" fontId="59" fillId="4" borderId="0" xfId="0" applyFont="1" applyFill="1" applyAlignment="1">
      <alignment vertical="center"/>
    </xf>
    <xf numFmtId="17" fontId="59" fillId="4" borderId="9" xfId="0" quotePrefix="1" applyNumberFormat="1" applyFont="1" applyFill="1" applyBorder="1" applyAlignment="1">
      <alignment horizontal="center"/>
    </xf>
    <xf numFmtId="17" fontId="59" fillId="4" borderId="0" xfId="0" quotePrefix="1" applyNumberFormat="1" applyFont="1" applyFill="1" applyAlignment="1">
      <alignment horizontal="center"/>
    </xf>
    <xf numFmtId="17" fontId="59" fillId="4" borderId="10" xfId="0" quotePrefix="1" applyNumberFormat="1" applyFont="1" applyFill="1" applyBorder="1" applyAlignment="1">
      <alignment horizontal="center"/>
    </xf>
    <xf numFmtId="0" fontId="59" fillId="4" borderId="5" xfId="0" applyFont="1" applyFill="1" applyBorder="1" applyAlignment="1">
      <alignment horizontal="center"/>
    </xf>
    <xf numFmtId="0" fontId="59" fillId="4" borderId="7" xfId="0" applyFont="1" applyFill="1" applyBorder="1" applyAlignment="1">
      <alignment horizontal="center"/>
    </xf>
    <xf numFmtId="0" fontId="44" fillId="2" borderId="2" xfId="0" applyFont="1" applyFill="1" applyBorder="1" applyAlignment="1">
      <alignment horizontal="left"/>
    </xf>
    <xf numFmtId="0" fontId="3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2" xfId="0" applyFont="1" applyFill="1" applyBorder="1" applyAlignment="1">
      <alignment horizontal="center" vertical="center"/>
    </xf>
    <xf numFmtId="0" fontId="34" fillId="2" borderId="9" xfId="0" applyFont="1" applyFill="1" applyBorder="1" applyAlignment="1">
      <alignment horizontal="left" vertical="center"/>
    </xf>
    <xf numFmtId="0" fontId="44" fillId="2" borderId="9" xfId="0" applyFont="1" applyFill="1" applyBorder="1"/>
    <xf numFmtId="3" fontId="44" fillId="2" borderId="9" xfId="0" applyNumberFormat="1" applyFont="1" applyFill="1" applyBorder="1" applyAlignment="1">
      <alignment horizontal="center" vertical="center"/>
    </xf>
    <xf numFmtId="3" fontId="44" fillId="2" borderId="10" xfId="0" applyNumberFormat="1" applyFont="1" applyFill="1" applyBorder="1" applyAlignment="1">
      <alignment horizontal="center" vertical="center"/>
    </xf>
    <xf numFmtId="0" fontId="34" fillId="2" borderId="9" xfId="0" applyFont="1" applyFill="1" applyBorder="1" applyAlignment="1">
      <alignment horizontal="left" indent="1"/>
    </xf>
    <xf numFmtId="0" fontId="44" fillId="2" borderId="9" xfId="0" applyFont="1" applyFill="1" applyBorder="1" applyAlignment="1">
      <alignment horizontal="left"/>
    </xf>
    <xf numFmtId="0" fontId="34" fillId="2" borderId="9" xfId="0" applyFont="1" applyFill="1" applyBorder="1" applyAlignment="1">
      <alignment horizontal="left"/>
    </xf>
    <xf numFmtId="0" fontId="44" fillId="2" borderId="9" xfId="0" applyFont="1" applyFill="1" applyBorder="1" applyAlignment="1">
      <alignment horizontal="center"/>
    </xf>
    <xf numFmtId="0" fontId="44" fillId="2" borderId="9" xfId="0" applyFont="1" applyFill="1" applyBorder="1" applyAlignment="1">
      <alignment horizontal="center" vertical="center"/>
    </xf>
    <xf numFmtId="0" fontId="44" fillId="2" borderId="0" xfId="0" applyFont="1" applyFill="1" applyAlignment="1">
      <alignment horizontal="center" vertical="center"/>
    </xf>
    <xf numFmtId="0" fontId="34" fillId="2" borderId="9" xfId="0" applyFont="1" applyFill="1" applyBorder="1" applyAlignment="1">
      <alignment horizontal="center" vertical="center"/>
    </xf>
    <xf numFmtId="0" fontId="34" fillId="2" borderId="9" xfId="0" applyFont="1" applyFill="1" applyBorder="1"/>
    <xf numFmtId="3" fontId="34" fillId="2" borderId="0" xfId="0" applyNumberFormat="1" applyFont="1" applyFill="1" applyAlignment="1">
      <alignment horizontal="center" vertical="center"/>
    </xf>
    <xf numFmtId="3" fontId="44" fillId="2" borderId="0" xfId="0" applyNumberFormat="1" applyFont="1" applyFill="1" applyAlignment="1">
      <alignment horizontal="center" vertical="center"/>
    </xf>
    <xf numFmtId="0" fontId="44" fillId="2" borderId="9" xfId="0" applyFont="1" applyFill="1" applyBorder="1" applyAlignment="1">
      <alignment vertical="center"/>
    </xf>
    <xf numFmtId="0" fontId="44" fillId="2" borderId="5" xfId="0" applyFont="1" applyFill="1" applyBorder="1" applyAlignment="1">
      <alignment horizontal="left"/>
    </xf>
    <xf numFmtId="3" fontId="44" fillId="2" borderId="5" xfId="0" applyNumberFormat="1" applyFont="1" applyFill="1" applyBorder="1" applyAlignment="1">
      <alignment horizontal="center" vertical="center"/>
    </xf>
    <xf numFmtId="3" fontId="44" fillId="2" borderId="6" xfId="0" applyNumberFormat="1" applyFont="1" applyFill="1" applyBorder="1" applyAlignment="1">
      <alignment horizontal="center" vertical="center"/>
    </xf>
    <xf numFmtId="3" fontId="44" fillId="2" borderId="7" xfId="0" applyNumberFormat="1" applyFont="1" applyFill="1" applyBorder="1" applyAlignment="1">
      <alignment horizontal="center" vertical="center"/>
    </xf>
    <xf numFmtId="10" fontId="44" fillId="2" borderId="5" xfId="0" applyNumberFormat="1" applyFont="1" applyFill="1" applyBorder="1" applyAlignment="1">
      <alignment horizontal="center" vertical="center"/>
    </xf>
    <xf numFmtId="10" fontId="44" fillId="2" borderId="7" xfId="0" applyNumberFormat="1" applyFont="1" applyFill="1" applyBorder="1" applyAlignment="1">
      <alignment horizontal="center" vertical="center"/>
    </xf>
    <xf numFmtId="0" fontId="44" fillId="2" borderId="0" xfId="0" applyFont="1" applyFill="1" applyAlignment="1">
      <alignment horizontal="center"/>
    </xf>
    <xf numFmtId="0" fontId="44" fillId="2" borderId="0" xfId="0" applyFont="1" applyFill="1" applyAlignment="1">
      <alignment vertical="center"/>
    </xf>
    <xf numFmtId="0" fontId="59" fillId="4" borderId="9" xfId="0" applyFont="1" applyFill="1" applyBorder="1" applyAlignment="1">
      <alignment horizontal="center"/>
    </xf>
    <xf numFmtId="0" fontId="59" fillId="4" borderId="0" xfId="0" applyFont="1" applyFill="1" applyAlignment="1">
      <alignment horizontal="center"/>
    </xf>
    <xf numFmtId="0" fontId="59" fillId="4" borderId="10" xfId="0" applyFont="1" applyFill="1" applyBorder="1" applyAlignment="1">
      <alignment horizontal="center"/>
    </xf>
    <xf numFmtId="17" fontId="59" fillId="3" borderId="5" xfId="0" applyNumberFormat="1" applyFont="1" applyFill="1" applyBorder="1" applyAlignment="1">
      <alignment horizontal="center"/>
    </xf>
    <xf numFmtId="17" fontId="59" fillId="3" borderId="7" xfId="0" applyNumberFormat="1" applyFont="1" applyFill="1" applyBorder="1" applyAlignment="1">
      <alignment horizontal="center"/>
    </xf>
    <xf numFmtId="0" fontId="34" fillId="2" borderId="2" xfId="0" applyFont="1" applyFill="1" applyBorder="1" applyAlignment="1">
      <alignment vertical="center"/>
    </xf>
    <xf numFmtId="3" fontId="34" fillId="2" borderId="3" xfId="0" applyNumberFormat="1" applyFont="1" applyFill="1" applyBorder="1" applyAlignment="1">
      <alignment horizontal="center" vertical="center"/>
    </xf>
    <xf numFmtId="3" fontId="34" fillId="2" borderId="2" xfId="0" applyNumberFormat="1" applyFont="1" applyFill="1" applyBorder="1" applyAlignment="1">
      <alignment vertical="center"/>
    </xf>
    <xf numFmtId="3" fontId="34" fillId="2" borderId="11" xfId="0" applyNumberFormat="1" applyFont="1" applyFill="1" applyBorder="1" applyAlignment="1">
      <alignment vertical="center"/>
    </xf>
    <xf numFmtId="10" fontId="34" fillId="2" borderId="1" xfId="0" applyNumberFormat="1" applyFont="1" applyFill="1" applyBorder="1" applyAlignment="1">
      <alignment horizontal="center" vertical="center"/>
    </xf>
    <xf numFmtId="0" fontId="34" fillId="2" borderId="9" xfId="0" applyFont="1" applyFill="1" applyBorder="1" applyAlignment="1">
      <alignment horizontal="left" vertical="center" wrapText="1"/>
    </xf>
    <xf numFmtId="3" fontId="34" fillId="2" borderId="9" xfId="0" applyNumberFormat="1" applyFont="1" applyFill="1" applyBorder="1" applyAlignment="1">
      <alignment vertical="center"/>
    </xf>
    <xf numFmtId="3" fontId="34" fillId="2" borderId="10" xfId="0" applyNumberFormat="1" applyFont="1" applyFill="1" applyBorder="1" applyAlignment="1">
      <alignment vertical="center"/>
    </xf>
    <xf numFmtId="10" fontId="34" fillId="2" borderId="8" xfId="0" applyNumberFormat="1" applyFont="1" applyFill="1" applyBorder="1" applyAlignment="1">
      <alignment horizontal="center" vertical="center"/>
    </xf>
    <xf numFmtId="3" fontId="44" fillId="2" borderId="9" xfId="0" applyNumberFormat="1" applyFont="1" applyFill="1" applyBorder="1" applyAlignment="1">
      <alignment vertical="center"/>
    </xf>
    <xf numFmtId="3" fontId="44" fillId="2" borderId="10" xfId="0" applyNumberFormat="1" applyFont="1" applyFill="1" applyBorder="1" applyAlignment="1">
      <alignment vertical="center"/>
    </xf>
    <xf numFmtId="10" fontId="44" fillId="2" borderId="8" xfId="0" applyNumberFormat="1" applyFont="1" applyFill="1" applyBorder="1" applyAlignment="1">
      <alignment horizontal="center" vertical="center"/>
    </xf>
    <xf numFmtId="0" fontId="34" fillId="2" borderId="9" xfId="0" applyFont="1" applyFill="1" applyBorder="1" applyAlignment="1">
      <alignment vertical="center"/>
    </xf>
    <xf numFmtId="3" fontId="34" fillId="0" borderId="9" xfId="0" applyNumberFormat="1" applyFont="1" applyBorder="1" applyAlignment="1">
      <alignment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34" fillId="2" borderId="0" xfId="0" applyFont="1" applyFill="1" applyAlignment="1">
      <alignment horizontal="right" vertical="center"/>
    </xf>
    <xf numFmtId="0" fontId="34" fillId="2" borderId="10" xfId="0" applyFont="1" applyFill="1" applyBorder="1" applyAlignment="1">
      <alignment horizontal="right" vertical="center"/>
    </xf>
    <xf numFmtId="3" fontId="44" fillId="0" borderId="5" xfId="0" applyNumberFormat="1" applyFont="1" applyBorder="1" applyAlignment="1">
      <alignment vertical="center"/>
    </xf>
    <xf numFmtId="3" fontId="44" fillId="0" borderId="7" xfId="0" applyNumberFormat="1" applyFont="1" applyBorder="1" applyAlignment="1">
      <alignment vertical="center"/>
    </xf>
    <xf numFmtId="10" fontId="44" fillId="2" borderId="4" xfId="0" applyNumberFormat="1" applyFont="1" applyFill="1" applyBorder="1" applyAlignment="1">
      <alignment horizontal="center" vertical="center"/>
    </xf>
    <xf numFmtId="0" fontId="44" fillId="0" borderId="0" xfId="0" applyFont="1" applyAlignment="1">
      <alignment horizontal="center"/>
    </xf>
    <xf numFmtId="0" fontId="34" fillId="0" borderId="2" xfId="0" applyFont="1" applyBorder="1" applyAlignment="1">
      <alignment vertical="center"/>
    </xf>
    <xf numFmtId="10" fontId="34" fillId="0" borderId="2" xfId="0" applyNumberFormat="1" applyFont="1" applyBorder="1" applyAlignment="1">
      <alignment horizontal="center" vertical="center"/>
    </xf>
    <xf numFmtId="10" fontId="34" fillId="0" borderId="3" xfId="0" applyNumberFormat="1" applyFont="1" applyBorder="1" applyAlignment="1">
      <alignment horizontal="center" vertical="center"/>
    </xf>
    <xf numFmtId="10" fontId="34" fillId="0" borderId="11"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1" xfId="0" applyFont="1" applyBorder="1" applyAlignment="1">
      <alignment horizontal="center" vertical="center"/>
    </xf>
    <xf numFmtId="10" fontId="34" fillId="0" borderId="3" xfId="0" applyNumberFormat="1" applyFont="1" applyBorder="1" applyAlignment="1">
      <alignment vertical="center"/>
    </xf>
    <xf numFmtId="0" fontId="34" fillId="0" borderId="1" xfId="0" applyFont="1" applyBorder="1" applyAlignment="1">
      <alignment horizontal="right" vertical="center"/>
    </xf>
    <xf numFmtId="0" fontId="34" fillId="0" borderId="9" xfId="0" applyFont="1" applyBorder="1" applyAlignment="1">
      <alignment vertical="center"/>
    </xf>
    <xf numFmtId="10" fontId="34" fillId="0" borderId="0" xfId="0" applyNumberFormat="1" applyFont="1" applyAlignment="1">
      <alignment horizontal="center" vertical="center"/>
    </xf>
    <xf numFmtId="10" fontId="34" fillId="0" borderId="10" xfId="0" applyNumberFormat="1" applyFont="1" applyBorder="1" applyAlignment="1">
      <alignment horizontal="center" vertical="center"/>
    </xf>
    <xf numFmtId="10" fontId="34" fillId="0" borderId="0" xfId="0" applyNumberFormat="1" applyFont="1" applyAlignment="1">
      <alignment vertical="center"/>
    </xf>
    <xf numFmtId="0" fontId="34" fillId="0" borderId="8" xfId="0" applyFont="1" applyBorder="1" applyAlignment="1">
      <alignment horizontal="right" vertical="center"/>
    </xf>
    <xf numFmtId="10" fontId="34" fillId="0" borderId="6" xfId="0" applyNumberFormat="1" applyFont="1" applyBorder="1" applyAlignment="1">
      <alignment vertical="center"/>
    </xf>
    <xf numFmtId="0" fontId="34" fillId="0" borderId="4" xfId="0" applyFont="1" applyBorder="1" applyAlignment="1">
      <alignment horizontal="right" vertical="center"/>
    </xf>
    <xf numFmtId="0" fontId="34" fillId="2" borderId="5" xfId="0" applyFont="1" applyFill="1" applyBorder="1" applyAlignment="1">
      <alignment vertical="center"/>
    </xf>
    <xf numFmtId="3" fontId="34" fillId="0" borderId="5" xfId="0" applyNumberFormat="1" applyFont="1" applyBorder="1" applyAlignment="1">
      <alignment horizontal="center" vertical="center"/>
    </xf>
    <xf numFmtId="0" fontId="34" fillId="0" borderId="5" xfId="0" applyFont="1" applyBorder="1" applyAlignment="1">
      <alignment horizontal="center" vertical="center"/>
    </xf>
    <xf numFmtId="0" fontId="55" fillId="4" borderId="0" xfId="0" applyFont="1" applyFill="1" applyAlignment="1">
      <alignment vertical="center"/>
    </xf>
    <xf numFmtId="0" fontId="55" fillId="4" borderId="0" xfId="0" applyFont="1" applyFill="1" applyAlignment="1">
      <alignment horizontal="center" vertical="center"/>
    </xf>
    <xf numFmtId="0" fontId="38" fillId="4" borderId="0" xfId="0" applyFont="1" applyFill="1" applyAlignment="1">
      <alignment vertical="center"/>
    </xf>
    <xf numFmtId="17" fontId="38" fillId="4" borderId="5" xfId="0" quotePrefix="1" applyNumberFormat="1" applyFont="1" applyFill="1" applyBorder="1" applyAlignment="1">
      <alignment horizontal="center"/>
    </xf>
    <xf numFmtId="17" fontId="38" fillId="4" borderId="6" xfId="0" quotePrefix="1" applyNumberFormat="1" applyFont="1" applyFill="1" applyBorder="1" applyAlignment="1">
      <alignment horizontal="center"/>
    </xf>
    <xf numFmtId="0" fontId="41" fillId="2" borderId="1" xfId="0" applyFont="1" applyFill="1" applyBorder="1" applyAlignment="1">
      <alignment horizontal="left"/>
    </xf>
    <xf numFmtId="0" fontId="35"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41" fillId="2" borderId="11" xfId="0" applyFont="1" applyFill="1" applyBorder="1" applyAlignment="1">
      <alignment horizontal="center" vertical="center"/>
    </xf>
    <xf numFmtId="0" fontId="35" fillId="2" borderId="8" xfId="0" applyFont="1" applyFill="1" applyBorder="1" applyAlignment="1">
      <alignment horizontal="left" vertical="center"/>
    </xf>
    <xf numFmtId="3" fontId="35" fillId="2" borderId="0" xfId="0" applyNumberFormat="1" applyFont="1" applyFill="1" applyAlignment="1">
      <alignment horizontal="center" vertical="center"/>
    </xf>
    <xf numFmtId="3" fontId="35" fillId="2" borderId="10" xfId="0" applyNumberFormat="1" applyFont="1" applyFill="1" applyBorder="1" applyAlignment="1">
      <alignment horizontal="center" vertical="center"/>
    </xf>
    <xf numFmtId="10" fontId="35" fillId="2" borderId="0" xfId="0" applyNumberFormat="1" applyFont="1" applyFill="1" applyAlignment="1">
      <alignment horizontal="center" vertical="center"/>
    </xf>
    <xf numFmtId="10" fontId="35" fillId="2" borderId="10" xfId="0" applyNumberFormat="1" applyFont="1" applyFill="1" applyBorder="1" applyAlignment="1">
      <alignment horizontal="center" vertical="center"/>
    </xf>
    <xf numFmtId="0" fontId="41" fillId="2" borderId="8" xfId="0" applyFont="1" applyFill="1" applyBorder="1"/>
    <xf numFmtId="3" fontId="41" fillId="0" borderId="9" xfId="0" applyNumberFormat="1" applyFont="1" applyBorder="1" applyAlignment="1">
      <alignment horizontal="center"/>
    </xf>
    <xf numFmtId="3" fontId="41" fillId="2" borderId="0" xfId="0" applyNumberFormat="1" applyFont="1" applyFill="1" applyAlignment="1">
      <alignment horizontal="center" vertical="center"/>
    </xf>
    <xf numFmtId="3" fontId="41" fillId="2" borderId="10" xfId="0" applyNumberFormat="1" applyFont="1" applyFill="1" applyBorder="1" applyAlignment="1">
      <alignment horizontal="center" vertical="center"/>
    </xf>
    <xf numFmtId="10" fontId="41" fillId="2" borderId="0" xfId="0" applyNumberFormat="1" applyFont="1" applyFill="1" applyAlignment="1">
      <alignment horizontal="center" vertical="center"/>
    </xf>
    <xf numFmtId="10" fontId="41" fillId="2" borderId="10" xfId="0" applyNumberFormat="1" applyFont="1" applyFill="1" applyBorder="1" applyAlignment="1">
      <alignment horizontal="center" vertical="center"/>
    </xf>
    <xf numFmtId="0" fontId="35" fillId="2" borderId="8" xfId="0" applyFont="1" applyFill="1" applyBorder="1" applyAlignment="1">
      <alignment horizontal="left" indent="1"/>
    </xf>
    <xf numFmtId="3" fontId="35" fillId="0" borderId="9" xfId="0" applyNumberFormat="1" applyFont="1" applyBorder="1" applyAlignment="1">
      <alignment horizontal="center"/>
    </xf>
    <xf numFmtId="0" fontId="35" fillId="2" borderId="8" xfId="0" applyFont="1" applyFill="1" applyBorder="1" applyAlignment="1">
      <alignment horizontal="left" vertical="center" wrapText="1" indent="1"/>
    </xf>
    <xf numFmtId="3" fontId="35" fillId="2" borderId="9" xfId="0" applyNumberFormat="1" applyFont="1" applyFill="1" applyBorder="1" applyAlignment="1">
      <alignment horizontal="center" vertical="center"/>
    </xf>
    <xf numFmtId="0" fontId="41" fillId="2" borderId="8" xfId="0" applyFont="1" applyFill="1" applyBorder="1" applyAlignment="1">
      <alignment horizontal="left"/>
    </xf>
    <xf numFmtId="0" fontId="35" fillId="2" borderId="8" xfId="0" applyFont="1" applyFill="1" applyBorder="1" applyAlignment="1">
      <alignment horizontal="left"/>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35" fillId="2" borderId="10" xfId="0" applyFont="1" applyFill="1" applyBorder="1" applyAlignment="1">
      <alignment horizontal="center" vertical="center"/>
    </xf>
    <xf numFmtId="0" fontId="35" fillId="2" borderId="8" xfId="0" applyFont="1" applyFill="1" applyBorder="1"/>
    <xf numFmtId="0" fontId="41" fillId="2" borderId="8" xfId="0" applyFont="1" applyFill="1" applyBorder="1" applyAlignment="1">
      <alignment vertical="center"/>
    </xf>
    <xf numFmtId="0" fontId="41" fillId="2" borderId="10" xfId="0" applyFont="1" applyFill="1" applyBorder="1" applyAlignment="1">
      <alignment horizontal="center" vertical="center"/>
    </xf>
    <xf numFmtId="0" fontId="41" fillId="2" borderId="4" xfId="0" applyFont="1" applyFill="1" applyBorder="1" applyAlignment="1">
      <alignment horizontal="left"/>
    </xf>
    <xf numFmtId="3" fontId="41" fillId="0" borderId="5" xfId="0" applyNumberFormat="1" applyFont="1" applyBorder="1" applyAlignment="1">
      <alignment horizontal="center" vertical="center"/>
    </xf>
    <xf numFmtId="3" fontId="41" fillId="2" borderId="6" xfId="0" applyNumberFormat="1" applyFont="1" applyFill="1" applyBorder="1" applyAlignment="1">
      <alignment horizontal="center" vertical="center"/>
    </xf>
    <xf numFmtId="3" fontId="41" fillId="2" borderId="7" xfId="0" applyNumberFormat="1" applyFont="1" applyFill="1" applyBorder="1" applyAlignment="1">
      <alignment horizontal="center" vertical="center"/>
    </xf>
    <xf numFmtId="10" fontId="41" fillId="2" borderId="6" xfId="0" applyNumberFormat="1" applyFont="1" applyFill="1" applyBorder="1" applyAlignment="1">
      <alignment horizontal="center" vertical="center"/>
    </xf>
    <xf numFmtId="10" fontId="41" fillId="2" borderId="7" xfId="0" applyNumberFormat="1" applyFont="1" applyFill="1" applyBorder="1" applyAlignment="1">
      <alignment horizontal="center" vertical="center"/>
    </xf>
    <xf numFmtId="0" fontId="41" fillId="2" borderId="0" xfId="0" applyFont="1" applyFill="1" applyAlignment="1">
      <alignment horizontal="center"/>
    </xf>
    <xf numFmtId="0" fontId="38" fillId="4" borderId="6" xfId="0" applyFont="1" applyFill="1" applyBorder="1" applyAlignment="1">
      <alignment horizontal="center"/>
    </xf>
    <xf numFmtId="0" fontId="35" fillId="2" borderId="2" xfId="0" applyFont="1" applyFill="1" applyBorder="1" applyAlignment="1">
      <alignment vertical="center"/>
    </xf>
    <xf numFmtId="3" fontId="35" fillId="2" borderId="2" xfId="0" applyNumberFormat="1" applyFont="1" applyFill="1" applyBorder="1" applyAlignment="1">
      <alignment horizontal="center" vertical="center"/>
    </xf>
    <xf numFmtId="3" fontId="35" fillId="2" borderId="3" xfId="0" applyNumberFormat="1" applyFont="1" applyFill="1" applyBorder="1" applyAlignment="1">
      <alignment horizontal="center" vertical="center"/>
    </xf>
    <xf numFmtId="3" fontId="35" fillId="2" borderId="11" xfId="0" applyNumberFormat="1" applyFont="1" applyFill="1" applyBorder="1" applyAlignment="1">
      <alignment horizontal="center" vertical="center"/>
    </xf>
    <xf numFmtId="10" fontId="35" fillId="2" borderId="3" xfId="0" applyNumberFormat="1" applyFont="1" applyFill="1" applyBorder="1" applyAlignment="1">
      <alignment horizontal="center" vertical="center"/>
    </xf>
    <xf numFmtId="10" fontId="35" fillId="2" borderId="11" xfId="0" applyNumberFormat="1" applyFont="1" applyFill="1" applyBorder="1" applyAlignment="1">
      <alignment horizontal="center" vertical="center"/>
    </xf>
    <xf numFmtId="0" fontId="35" fillId="2" borderId="9" xfId="0" applyFont="1" applyFill="1" applyBorder="1" applyAlignment="1">
      <alignment horizontal="left" vertical="center" wrapText="1"/>
    </xf>
    <xf numFmtId="0" fontId="41" fillId="2" borderId="9" xfId="0" applyFont="1" applyFill="1" applyBorder="1" applyAlignment="1">
      <alignment vertical="center"/>
    </xf>
    <xf numFmtId="3" fontId="41" fillId="2" borderId="9" xfId="0" applyNumberFormat="1" applyFont="1" applyFill="1" applyBorder="1" applyAlignment="1">
      <alignment horizontal="center" vertical="center"/>
    </xf>
    <xf numFmtId="0" fontId="35" fillId="2" borderId="9" xfId="0" applyFont="1" applyFill="1" applyBorder="1" applyAlignment="1">
      <alignment vertical="center"/>
    </xf>
    <xf numFmtId="0" fontId="35" fillId="2" borderId="9" xfId="0" applyFont="1" applyFill="1" applyBorder="1" applyAlignment="1">
      <alignment horizontal="center" vertical="center"/>
    </xf>
    <xf numFmtId="0" fontId="41" fillId="2" borderId="4" xfId="0" applyFont="1" applyFill="1" applyBorder="1" applyAlignment="1">
      <alignment vertical="center"/>
    </xf>
    <xf numFmtId="3" fontId="41" fillId="2" borderId="5" xfId="0" applyNumberFormat="1" applyFont="1" applyFill="1" applyBorder="1" applyAlignment="1">
      <alignment horizontal="center" vertical="center"/>
    </xf>
    <xf numFmtId="0" fontId="35" fillId="0" borderId="2" xfId="0" applyFont="1" applyBorder="1" applyAlignment="1">
      <alignment vertical="center"/>
    </xf>
    <xf numFmtId="10" fontId="35" fillId="0" borderId="3" xfId="0" applyNumberFormat="1" applyFont="1" applyBorder="1" applyAlignment="1">
      <alignment horizontal="center" vertical="center"/>
    </xf>
    <xf numFmtId="10" fontId="35" fillId="0" borderId="11" xfId="0" applyNumberFormat="1" applyFont="1" applyBorder="1" applyAlignment="1">
      <alignment horizontal="center" vertical="center"/>
    </xf>
    <xf numFmtId="0" fontId="35" fillId="0" borderId="3" xfId="0" applyFont="1" applyBorder="1" applyAlignment="1">
      <alignment horizontal="center" vertical="center"/>
    </xf>
    <xf numFmtId="10" fontId="35" fillId="0" borderId="0" xfId="0" applyNumberFormat="1" applyFont="1" applyAlignment="1">
      <alignment horizontal="center" vertical="center"/>
    </xf>
    <xf numFmtId="10" fontId="35" fillId="2" borderId="9" xfId="0" applyNumberFormat="1" applyFont="1" applyFill="1" applyBorder="1" applyAlignment="1">
      <alignment horizontal="center" vertical="center"/>
    </xf>
    <xf numFmtId="0" fontId="35" fillId="2" borderId="5" xfId="0" applyFont="1" applyFill="1" applyBorder="1" applyAlignment="1">
      <alignment vertical="center"/>
    </xf>
    <xf numFmtId="3" fontId="35" fillId="2" borderId="5" xfId="0" applyNumberFormat="1" applyFont="1" applyFill="1" applyBorder="1" applyAlignment="1">
      <alignment horizontal="center" vertical="center"/>
    </xf>
    <xf numFmtId="3" fontId="35" fillId="2" borderId="6" xfId="0" applyNumberFormat="1" applyFont="1" applyFill="1" applyBorder="1" applyAlignment="1">
      <alignment horizontal="center" vertical="center"/>
    </xf>
    <xf numFmtId="3" fontId="35" fillId="2" borderId="7" xfId="0" applyNumberFormat="1"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9" xfId="0" applyNumberFormat="1" applyFont="1" applyFill="1" applyBorder="1" applyAlignment="1">
      <alignment horizontal="center" vertical="center"/>
    </xf>
    <xf numFmtId="0" fontId="55" fillId="0" borderId="0" xfId="0" applyFont="1"/>
    <xf numFmtId="0" fontId="43" fillId="3" borderId="0" xfId="0" applyFont="1" applyFill="1"/>
    <xf numFmtId="0" fontId="46" fillId="3" borderId="0" xfId="1" applyFont="1" applyFill="1" applyBorder="1"/>
    <xf numFmtId="0" fontId="55" fillId="3" borderId="0" xfId="0" applyFont="1" applyFill="1" applyAlignment="1">
      <alignment horizontal="center"/>
    </xf>
    <xf numFmtId="0" fontId="55" fillId="4" borderId="10" xfId="0" applyFont="1" applyFill="1" applyBorder="1" applyAlignment="1">
      <alignment horizontal="centerContinuous"/>
    </xf>
    <xf numFmtId="0" fontId="38" fillId="4" borderId="0" xfId="0" applyFont="1" applyFill="1" applyAlignment="1">
      <alignment horizontal="center"/>
    </xf>
    <xf numFmtId="0" fontId="55" fillId="0" borderId="0" xfId="0" applyFont="1" applyFill="1" applyAlignment="1"/>
    <xf numFmtId="0" fontId="55" fillId="3" borderId="0" xfId="0" applyFont="1" applyFill="1" applyAlignment="1"/>
    <xf numFmtId="0" fontId="55" fillId="3" borderId="10" xfId="0" applyFont="1" applyFill="1" applyBorder="1" applyAlignment="1"/>
    <xf numFmtId="0" fontId="55" fillId="4" borderId="6" xfId="0" applyFont="1" applyFill="1" applyBorder="1"/>
    <xf numFmtId="17" fontId="38" fillId="3" borderId="5" xfId="0" quotePrefix="1" applyNumberFormat="1" applyFont="1" applyFill="1" applyBorder="1" applyAlignment="1">
      <alignment horizontal="center" vertical="center"/>
    </xf>
    <xf numFmtId="17" fontId="38" fillId="3" borderId="6" xfId="0" quotePrefix="1" applyNumberFormat="1" applyFont="1" applyFill="1" applyBorder="1" applyAlignment="1">
      <alignment horizontal="center" vertical="center"/>
    </xf>
    <xf numFmtId="17" fontId="38" fillId="3" borderId="7" xfId="0" quotePrefix="1" applyNumberFormat="1" applyFont="1" applyFill="1" applyBorder="1" applyAlignment="1">
      <alignment horizontal="center" vertical="center"/>
    </xf>
    <xf numFmtId="0" fontId="38" fillId="4" borderId="5" xfId="0" applyFont="1" applyFill="1" applyBorder="1" applyAlignment="1">
      <alignment horizontal="center" vertical="center"/>
    </xf>
    <xf numFmtId="0" fontId="38" fillId="4" borderId="7" xfId="0" applyFont="1" applyFill="1" applyBorder="1" applyAlignment="1">
      <alignment horizontal="center" vertical="center"/>
    </xf>
    <xf numFmtId="0" fontId="38" fillId="0" borderId="0" xfId="0" applyFont="1" applyFill="1" applyAlignment="1">
      <alignment horizontal="center"/>
    </xf>
    <xf numFmtId="0" fontId="38" fillId="4" borderId="6" xfId="0" applyFont="1" applyFill="1" applyBorder="1" applyAlignment="1"/>
    <xf numFmtId="0" fontId="38" fillId="4" borderId="7" xfId="0" applyFont="1" applyFill="1" applyBorder="1" applyAlignment="1"/>
    <xf numFmtId="0" fontId="41" fillId="2" borderId="2" xfId="0" applyFont="1" applyFill="1" applyBorder="1"/>
    <xf numFmtId="0" fontId="43" fillId="0" borderId="2" xfId="0" applyFont="1" applyBorder="1"/>
    <xf numFmtId="0" fontId="43" fillId="0" borderId="11" xfId="0" applyFont="1" applyBorder="1"/>
    <xf numFmtId="0" fontId="35" fillId="0" borderId="2" xfId="0" applyFont="1" applyBorder="1" applyAlignment="1">
      <alignment horizontal="center"/>
    </xf>
    <xf numFmtId="0" fontId="35" fillId="0" borderId="3" xfId="0" applyFont="1" applyBorder="1" applyAlignment="1">
      <alignment horizontal="center"/>
    </xf>
    <xf numFmtId="0" fontId="35" fillId="0" borderId="11" xfId="0" applyFont="1" applyBorder="1" applyAlignment="1">
      <alignment horizontal="center"/>
    </xf>
    <xf numFmtId="0" fontId="35" fillId="2" borderId="9" xfId="0" applyFont="1" applyFill="1" applyBorder="1"/>
    <xf numFmtId="10" fontId="43" fillId="0" borderId="9" xfId="0" applyNumberFormat="1" applyFont="1" applyBorder="1"/>
    <xf numFmtId="10" fontId="43" fillId="0" borderId="10" xfId="0" applyNumberFormat="1" applyFont="1" applyBorder="1"/>
    <xf numFmtId="0" fontId="35" fillId="2" borderId="10" xfId="0" applyFont="1" applyFill="1" applyBorder="1"/>
    <xf numFmtId="0" fontId="35" fillId="2" borderId="0" xfId="0" applyFont="1" applyFill="1" applyAlignment="1">
      <alignment horizontal="center"/>
    </xf>
    <xf numFmtId="0" fontId="35" fillId="2" borderId="10" xfId="0" applyFont="1" applyFill="1" applyBorder="1" applyAlignment="1">
      <alignment horizontal="center"/>
    </xf>
    <xf numFmtId="0" fontId="41" fillId="2" borderId="9" xfId="0" applyFont="1" applyFill="1" applyBorder="1"/>
    <xf numFmtId="3" fontId="35" fillId="0" borderId="0" xfId="0" applyNumberFormat="1" applyFont="1" applyAlignment="1">
      <alignment horizontal="center"/>
    </xf>
    <xf numFmtId="3" fontId="35" fillId="0" borderId="10" xfId="0" applyNumberFormat="1" applyFont="1" applyBorder="1" applyAlignment="1">
      <alignment horizontal="center"/>
    </xf>
    <xf numFmtId="165" fontId="35" fillId="2" borderId="0" xfId="0" applyNumberFormat="1" applyFont="1" applyFill="1" applyAlignment="1">
      <alignment horizontal="center"/>
    </xf>
    <xf numFmtId="165" fontId="35" fillId="2" borderId="10" xfId="0" applyNumberFormat="1" applyFont="1" applyFill="1" applyBorder="1" applyAlignment="1">
      <alignment horizontal="center"/>
    </xf>
    <xf numFmtId="3" fontId="41" fillId="0" borderId="0" xfId="0" applyNumberFormat="1" applyFont="1" applyAlignment="1">
      <alignment horizontal="center"/>
    </xf>
    <xf numFmtId="3" fontId="41" fillId="0" borderId="10" xfId="0" applyNumberFormat="1" applyFont="1" applyBorder="1" applyAlignment="1">
      <alignment horizontal="center"/>
    </xf>
    <xf numFmtId="10" fontId="41" fillId="0" borderId="0" xfId="0" applyNumberFormat="1" applyFont="1" applyAlignment="1">
      <alignment horizontal="center"/>
    </xf>
    <xf numFmtId="10" fontId="41" fillId="0" borderId="10" xfId="0" applyNumberFormat="1" applyFont="1" applyBorder="1" applyAlignment="1">
      <alignment horizontal="center"/>
    </xf>
    <xf numFmtId="165" fontId="41" fillId="2" borderId="0" xfId="0" applyNumberFormat="1" applyFont="1" applyFill="1" applyAlignment="1">
      <alignment horizontal="center"/>
    </xf>
    <xf numFmtId="165" fontId="41" fillId="2" borderId="10" xfId="0" applyNumberFormat="1" applyFont="1" applyFill="1" applyBorder="1" applyAlignment="1">
      <alignment horizontal="center"/>
    </xf>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35" fillId="0" borderId="9" xfId="0" applyFont="1" applyBorder="1" applyAlignment="1">
      <alignment horizontal="left"/>
    </xf>
    <xf numFmtId="0" fontId="41" fillId="2" borderId="9" xfId="0" applyFont="1" applyFill="1" applyBorder="1" applyAlignment="1"/>
    <xf numFmtId="0" fontId="41" fillId="2" borderId="0" xfId="0" applyFont="1" applyFill="1" applyAlignment="1"/>
    <xf numFmtId="0" fontId="41" fillId="2" borderId="10" xfId="0" applyFont="1" applyFill="1" applyBorder="1"/>
    <xf numFmtId="0" fontId="41" fillId="0" borderId="9" xfId="0" applyFont="1" applyBorder="1" applyAlignment="1">
      <alignment horizontal="left"/>
    </xf>
    <xf numFmtId="0" fontId="35" fillId="0" borderId="5" xfId="0" applyFont="1" applyBorder="1" applyAlignment="1">
      <alignment horizontal="left"/>
    </xf>
    <xf numFmtId="10" fontId="43" fillId="0" borderId="5" xfId="0" applyNumberFormat="1" applyFont="1" applyBorder="1"/>
    <xf numFmtId="10" fontId="43" fillId="0" borderId="7" xfId="0" applyNumberFormat="1" applyFont="1" applyBorder="1"/>
    <xf numFmtId="0" fontId="35" fillId="2" borderId="0" xfId="0" applyFont="1" applyFill="1" applyBorder="1"/>
    <xf numFmtId="0" fontId="35" fillId="0" borderId="0" xfId="0" applyFont="1" applyBorder="1" applyAlignment="1">
      <alignment horizontal="center"/>
    </xf>
    <xf numFmtId="0" fontId="41" fillId="0" borderId="0" xfId="0" applyFont="1" applyBorder="1" applyAlignment="1">
      <alignment horizontal="left"/>
    </xf>
    <xf numFmtId="0" fontId="62" fillId="2" borderId="0" xfId="0" applyFont="1" applyFill="1" applyBorder="1" applyAlignment="1">
      <alignment horizontal="center"/>
    </xf>
    <xf numFmtId="0" fontId="35" fillId="2" borderId="0" xfId="0" applyFont="1" applyFill="1" applyBorder="1" applyAlignment="1">
      <alignment horizontal="center"/>
    </xf>
    <xf numFmtId="0" fontId="41" fillId="2" borderId="10" xfId="0" applyFont="1" applyFill="1" applyBorder="1" applyAlignment="1">
      <alignment horizontal="left"/>
    </xf>
    <xf numFmtId="0" fontId="41" fillId="2" borderId="10" xfId="0" applyFont="1" applyFill="1" applyBorder="1" applyAlignment="1">
      <alignment horizontal="center"/>
    </xf>
    <xf numFmtId="0" fontId="35" fillId="0" borderId="0" xfId="0" applyFont="1" applyAlignment="1"/>
    <xf numFmtId="165" fontId="35" fillId="0" borderId="0" xfId="0" applyNumberFormat="1" applyFont="1" applyAlignment="1">
      <alignment horizontal="center"/>
    </xf>
    <xf numFmtId="165" fontId="35" fillId="0" borderId="10" xfId="0" applyNumberFormat="1" applyFont="1" applyBorder="1" applyAlignment="1">
      <alignment horizontal="center"/>
    </xf>
    <xf numFmtId="0" fontId="41" fillId="2" borderId="0" xfId="0" applyFont="1" applyFill="1"/>
    <xf numFmtId="0" fontId="35" fillId="0" borderId="10" xfId="0" applyFont="1" applyBorder="1"/>
    <xf numFmtId="165" fontId="41" fillId="0" borderId="0" xfId="0" applyNumberFormat="1" applyFont="1" applyAlignment="1">
      <alignment horizontal="center"/>
    </xf>
    <xf numFmtId="165" fontId="41" fillId="0" borderId="10" xfId="0" applyNumberFormat="1" applyFont="1" applyBorder="1" applyAlignment="1">
      <alignment horizontal="center"/>
    </xf>
    <xf numFmtId="0" fontId="41" fillId="0" borderId="9" xfId="0" applyFont="1" applyBorder="1" applyAlignment="1"/>
    <xf numFmtId="0" fontId="41" fillId="0" borderId="0" xfId="0" applyFont="1" applyAlignment="1"/>
    <xf numFmtId="3" fontId="35" fillId="0" borderId="9" xfId="0" quotePrefix="1" applyNumberFormat="1" applyFont="1" applyBorder="1" applyAlignment="1">
      <alignment horizontal="center"/>
    </xf>
    <xf numFmtId="3" fontId="35" fillId="0" borderId="5" xfId="0" applyNumberFormat="1" applyFont="1" applyBorder="1" applyAlignment="1">
      <alignment horizontal="center"/>
    </xf>
    <xf numFmtId="3" fontId="35" fillId="0" borderId="6" xfId="0" applyNumberFormat="1" applyFont="1" applyBorder="1" applyAlignment="1">
      <alignment horizontal="center"/>
    </xf>
    <xf numFmtId="3" fontId="35" fillId="0" borderId="7" xfId="0" applyNumberFormat="1" applyFont="1" applyBorder="1" applyAlignment="1">
      <alignment horizontal="center"/>
    </xf>
    <xf numFmtId="0" fontId="35" fillId="0" borderId="0" xfId="0" applyFont="1" applyAlignment="1">
      <alignment horizontal="left" vertical="top"/>
    </xf>
    <xf numFmtId="0" fontId="35" fillId="0" borderId="0" xfId="0" applyFont="1" applyAlignment="1">
      <alignment horizontal="left" vertical="top" wrapText="1"/>
    </xf>
    <xf numFmtId="0" fontId="35" fillId="0" borderId="0" xfId="0" applyFont="1" applyAlignment="1">
      <alignment vertical="top"/>
    </xf>
    <xf numFmtId="0" fontId="35" fillId="0" borderId="0" xfId="0" applyFont="1" applyAlignment="1">
      <alignment vertical="top" wrapText="1"/>
    </xf>
    <xf numFmtId="0" fontId="35" fillId="2" borderId="9" xfId="0" applyFont="1" applyFill="1" applyBorder="1" applyAlignment="1"/>
    <xf numFmtId="0" fontId="35" fillId="2" borderId="0" xfId="0" applyFont="1" applyFill="1" applyAlignment="1"/>
    <xf numFmtId="0" fontId="35" fillId="2" borderId="7" xfId="0" applyFont="1" applyFill="1" applyBorder="1"/>
    <xf numFmtId="165" fontId="35" fillId="0" borderId="6" xfId="0" applyNumberFormat="1" applyFont="1" applyBorder="1" applyAlignment="1">
      <alignment horizontal="center"/>
    </xf>
    <xf numFmtId="165" fontId="35" fillId="0" borderId="7" xfId="0" applyNumberFormat="1" applyFont="1" applyBorder="1" applyAlignment="1">
      <alignment horizontal="center"/>
    </xf>
    <xf numFmtId="0" fontId="48" fillId="3" borderId="0" xfId="0" applyFont="1" applyFill="1"/>
    <xf numFmtId="0" fontId="60" fillId="3" borderId="0" xfId="0" applyFont="1" applyFill="1"/>
    <xf numFmtId="0" fontId="60" fillId="3" borderId="0" xfId="0" applyFont="1" applyFill="1" applyAlignment="1">
      <alignment horizontal="center"/>
    </xf>
    <xf numFmtId="0" fontId="34" fillId="0" borderId="0" xfId="0" applyFont="1" applyAlignment="1"/>
    <xf numFmtId="0" fontId="60" fillId="3" borderId="0" xfId="0" applyFont="1" applyFill="1" applyAlignment="1"/>
    <xf numFmtId="0" fontId="60" fillId="3" borderId="10" xfId="0" applyFont="1" applyFill="1" applyBorder="1" applyAlignment="1"/>
    <xf numFmtId="0" fontId="60" fillId="4" borderId="7" xfId="0" applyFont="1" applyFill="1" applyBorder="1"/>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59" fillId="3" borderId="7" xfId="0" applyFont="1" applyFill="1" applyBorder="1" applyAlignment="1">
      <alignment horizontal="center" vertical="center"/>
    </xf>
    <xf numFmtId="17" fontId="59" fillId="3" borderId="5" xfId="0" quotePrefix="1" applyNumberFormat="1" applyFont="1" applyFill="1" applyBorder="1" applyAlignment="1">
      <alignment horizontal="center" vertical="center"/>
    </xf>
    <xf numFmtId="17" fontId="59" fillId="3" borderId="6" xfId="0" quotePrefix="1" applyNumberFormat="1" applyFont="1" applyFill="1" applyBorder="1" applyAlignment="1">
      <alignment horizontal="center" vertical="center"/>
    </xf>
    <xf numFmtId="17" fontId="59" fillId="3" borderId="7" xfId="0" quotePrefix="1" applyNumberFormat="1" applyFont="1" applyFill="1" applyBorder="1" applyAlignment="1">
      <alignment horizontal="center" vertical="center"/>
    </xf>
    <xf numFmtId="0" fontId="59" fillId="4" borderId="7" xfId="0" applyFont="1" applyFill="1" applyBorder="1" applyAlignment="1">
      <alignment horizontal="center" vertical="center"/>
    </xf>
    <xf numFmtId="0" fontId="59" fillId="3" borderId="5" xfId="0" applyFont="1" applyFill="1" applyBorder="1" applyAlignment="1">
      <alignment horizontal="center"/>
    </xf>
    <xf numFmtId="0" fontId="59" fillId="3" borderId="6" xfId="0" applyFont="1" applyFill="1" applyBorder="1" applyAlignment="1">
      <alignment horizontal="center"/>
    </xf>
    <xf numFmtId="0" fontId="59" fillId="3" borderId="7" xfId="0" applyFont="1" applyFill="1" applyBorder="1" applyAlignment="1">
      <alignment horizontal="center"/>
    </xf>
    <xf numFmtId="0" fontId="34" fillId="2" borderId="2" xfId="0" applyFont="1" applyFill="1" applyBorder="1" applyAlignment="1">
      <alignment horizontal="center"/>
    </xf>
    <xf numFmtId="0" fontId="34" fillId="2" borderId="3" xfId="0" applyFont="1" applyFill="1" applyBorder="1" applyAlignment="1">
      <alignment horizontal="center"/>
    </xf>
    <xf numFmtId="0" fontId="34" fillId="0" borderId="11" xfId="0" applyFont="1" applyBorder="1" applyAlignment="1">
      <alignment horizontal="center"/>
    </xf>
    <xf numFmtId="0" fontId="34" fillId="0" borderId="10"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2" borderId="11" xfId="0" applyFont="1" applyFill="1" applyBorder="1" applyAlignment="1">
      <alignment horizontal="center"/>
    </xf>
    <xf numFmtId="3" fontId="34" fillId="0" borderId="9" xfId="0" applyNumberFormat="1" applyFont="1" applyBorder="1"/>
    <xf numFmtId="3" fontId="34" fillId="0" borderId="0" xfId="0" applyNumberFormat="1" applyFont="1"/>
    <xf numFmtId="10" fontId="34" fillId="2" borderId="8" xfId="0" applyNumberFormat="1" applyFont="1" applyFill="1" applyBorder="1" applyAlignment="1">
      <alignment horizontal="center"/>
    </xf>
    <xf numFmtId="0" fontId="34" fillId="0" borderId="9" xfId="0" applyFont="1" applyBorder="1" applyAlignment="1">
      <alignment horizontal="center"/>
    </xf>
    <xf numFmtId="0" fontId="34" fillId="0" borderId="0" xfId="0" applyFont="1" applyAlignment="1">
      <alignment horizontal="center"/>
    </xf>
    <xf numFmtId="0" fontId="34" fillId="2" borderId="10" xfId="0" applyFont="1" applyFill="1" applyBorder="1" applyAlignment="1">
      <alignment horizontal="left"/>
    </xf>
    <xf numFmtId="165" fontId="34" fillId="2" borderId="0" xfId="0" applyNumberFormat="1" applyFont="1" applyFill="1" applyAlignment="1">
      <alignment horizontal="center"/>
    </xf>
    <xf numFmtId="165" fontId="34" fillId="2" borderId="10" xfId="0" applyNumberFormat="1" applyFont="1" applyFill="1" applyBorder="1" applyAlignment="1">
      <alignment horizontal="center"/>
    </xf>
    <xf numFmtId="165" fontId="34" fillId="0" borderId="9" xfId="0" applyNumberFormat="1" applyFont="1" applyBorder="1" applyAlignment="1">
      <alignment horizontal="center"/>
    </xf>
    <xf numFmtId="165" fontId="34" fillId="0" borderId="10" xfId="0" applyNumberFormat="1" applyFont="1" applyBorder="1" applyAlignment="1">
      <alignment horizontal="center"/>
    </xf>
    <xf numFmtId="165" fontId="34" fillId="0" borderId="0" xfId="0" applyNumberFormat="1" applyFont="1" applyAlignment="1">
      <alignment horizontal="center"/>
    </xf>
    <xf numFmtId="3" fontId="34" fillId="0" borderId="10" xfId="0" applyNumberFormat="1" applyFont="1" applyBorder="1" applyAlignment="1">
      <alignment horizontal="center"/>
    </xf>
    <xf numFmtId="10" fontId="34" fillId="0" borderId="9" xfId="0" applyNumberFormat="1" applyFont="1" applyBorder="1" applyAlignment="1">
      <alignment horizontal="center"/>
    </xf>
    <xf numFmtId="10" fontId="34" fillId="0" borderId="0" xfId="0" applyNumberFormat="1" applyFont="1" applyAlignment="1">
      <alignment horizontal="center"/>
    </xf>
    <xf numFmtId="3" fontId="44" fillId="0" borderId="9" xfId="0" applyNumberFormat="1" applyFont="1" applyBorder="1" applyAlignment="1">
      <alignment horizontal="center"/>
    </xf>
    <xf numFmtId="3" fontId="44" fillId="0" borderId="0" xfId="0" applyNumberFormat="1" applyFont="1" applyAlignment="1">
      <alignment horizontal="center"/>
    </xf>
    <xf numFmtId="165" fontId="44" fillId="0" borderId="9" xfId="0" applyNumberFormat="1" applyFont="1" applyBorder="1" applyAlignment="1">
      <alignment horizontal="center"/>
    </xf>
    <xf numFmtId="165" fontId="44" fillId="0" borderId="10" xfId="0" applyNumberFormat="1" applyFont="1" applyBorder="1" applyAlignment="1">
      <alignment horizontal="center"/>
    </xf>
    <xf numFmtId="3" fontId="44" fillId="0" borderId="9" xfId="0" applyNumberFormat="1" applyFont="1" applyBorder="1"/>
    <xf numFmtId="3" fontId="44" fillId="0" borderId="0" xfId="0" applyNumberFormat="1" applyFont="1"/>
    <xf numFmtId="10" fontId="44" fillId="2" borderId="8" xfId="0" applyNumberFormat="1" applyFont="1" applyFill="1" applyBorder="1" applyAlignment="1">
      <alignment horizontal="center"/>
    </xf>
    <xf numFmtId="3" fontId="44" fillId="0" borderId="10" xfId="0" applyNumberFormat="1" applyFont="1" applyBorder="1" applyAlignment="1">
      <alignment horizontal="center"/>
    </xf>
    <xf numFmtId="165" fontId="44" fillId="2" borderId="0" xfId="0" applyNumberFormat="1" applyFont="1" applyFill="1" applyAlignment="1">
      <alignment horizontal="center"/>
    </xf>
    <xf numFmtId="165" fontId="44" fillId="2" borderId="10" xfId="0" applyNumberFormat="1" applyFont="1" applyFill="1" applyBorder="1" applyAlignment="1">
      <alignment horizontal="center"/>
    </xf>
    <xf numFmtId="0" fontId="44" fillId="0" borderId="9" xfId="0" applyFont="1" applyBorder="1" applyAlignment="1">
      <alignment horizontal="center"/>
    </xf>
    <xf numFmtId="0" fontId="34" fillId="0" borderId="9" xfId="0" applyFont="1" applyBorder="1"/>
    <xf numFmtId="0" fontId="34" fillId="2" borderId="8" xfId="0" applyFont="1" applyFill="1" applyBorder="1" applyAlignment="1">
      <alignment horizontal="center"/>
    </xf>
    <xf numFmtId="0" fontId="34" fillId="0" borderId="9" xfId="0" applyFont="1" applyBorder="1" applyAlignment="1">
      <alignment horizontal="left"/>
    </xf>
    <xf numFmtId="0" fontId="44" fillId="2" borderId="10" xfId="0" applyFont="1" applyFill="1" applyBorder="1" applyAlignment="1">
      <alignment horizontal="left"/>
    </xf>
    <xf numFmtId="0" fontId="44" fillId="0" borderId="10" xfId="0" applyFont="1" applyBorder="1" applyAlignment="1">
      <alignment horizontal="center"/>
    </xf>
    <xf numFmtId="0" fontId="44" fillId="0" borderId="9" xfId="0" applyFont="1" applyBorder="1"/>
    <xf numFmtId="0" fontId="44" fillId="0" borderId="0" xfId="0" applyFont="1"/>
    <xf numFmtId="0" fontId="44" fillId="0" borderId="8" xfId="0" applyFont="1" applyBorder="1" applyAlignment="1">
      <alignment horizontal="center"/>
    </xf>
    <xf numFmtId="0" fontId="44" fillId="2" borderId="8" xfId="0" applyFont="1" applyFill="1" applyBorder="1" applyAlignment="1">
      <alignment horizontal="center"/>
    </xf>
    <xf numFmtId="0" fontId="44" fillId="2" borderId="9" xfId="0" applyFont="1" applyFill="1" applyBorder="1" applyAlignment="1"/>
    <xf numFmtId="0" fontId="44" fillId="2" borderId="0" xfId="0" applyFont="1" applyFill="1" applyAlignment="1"/>
    <xf numFmtId="0" fontId="34" fillId="0" borderId="8" xfId="0" applyFont="1" applyBorder="1" applyAlignment="1">
      <alignment horizontal="center"/>
    </xf>
    <xf numFmtId="0" fontId="44" fillId="0" borderId="9" xfId="0" applyFont="1" applyBorder="1" applyAlignment="1">
      <alignment horizontal="left"/>
    </xf>
    <xf numFmtId="0" fontId="44" fillId="2" borderId="10" xfId="0" applyFont="1" applyFill="1" applyBorder="1" applyAlignment="1">
      <alignment horizontal="center"/>
    </xf>
    <xf numFmtId="0" fontId="34" fillId="0" borderId="5" xfId="0" applyFont="1" applyBorder="1" applyAlignment="1">
      <alignment horizontal="left"/>
    </xf>
    <xf numFmtId="3" fontId="34" fillId="2" borderId="5" xfId="0" applyNumberFormat="1" applyFont="1" applyFill="1" applyBorder="1" applyAlignment="1">
      <alignment horizontal="center"/>
    </xf>
    <xf numFmtId="3" fontId="34" fillId="2" borderId="6" xfId="0" applyNumberFormat="1" applyFont="1" applyFill="1" applyBorder="1" applyAlignment="1">
      <alignment horizontal="center"/>
    </xf>
    <xf numFmtId="3" fontId="34" fillId="0" borderId="7" xfId="0" applyNumberFormat="1" applyFont="1" applyBorder="1" applyAlignment="1">
      <alignment horizontal="center"/>
    </xf>
    <xf numFmtId="0" fontId="44" fillId="0" borderId="9" xfId="0" applyFont="1" applyBorder="1" applyAlignment="1"/>
    <xf numFmtId="0" fontId="44" fillId="0" borderId="0" xfId="0" applyFont="1" applyAlignment="1"/>
    <xf numFmtId="0" fontId="44" fillId="2" borderId="0" xfId="0" applyFont="1" applyFill="1"/>
    <xf numFmtId="0" fontId="44" fillId="2" borderId="10" xfId="0" applyFont="1" applyFill="1" applyBorder="1"/>
    <xf numFmtId="0" fontId="63" fillId="0" borderId="0" xfId="0" applyFont="1" applyAlignment="1">
      <alignment wrapText="1"/>
    </xf>
    <xf numFmtId="0" fontId="34" fillId="0" borderId="10" xfId="0" applyFont="1" applyBorder="1" applyAlignment="1">
      <alignment horizontal="left"/>
    </xf>
    <xf numFmtId="165" fontId="44" fillId="0" borderId="0" xfId="0" applyNumberFormat="1" applyFont="1" applyAlignment="1">
      <alignment horizontal="center"/>
    </xf>
    <xf numFmtId="0" fontId="63" fillId="0" borderId="0" xfId="0" applyFont="1" applyAlignment="1">
      <alignment horizontal="left"/>
    </xf>
    <xf numFmtId="3" fontId="44" fillId="0" borderId="5" xfId="0" applyNumberFormat="1" applyFont="1" applyBorder="1" applyAlignment="1">
      <alignment horizontal="center"/>
    </xf>
    <xf numFmtId="3" fontId="44" fillId="0" borderId="6" xfId="0" applyNumberFormat="1" applyFont="1" applyBorder="1" applyAlignment="1">
      <alignment horizontal="center"/>
    </xf>
    <xf numFmtId="165" fontId="44" fillId="0" borderId="5" xfId="0" applyNumberFormat="1" applyFont="1" applyBorder="1" applyAlignment="1">
      <alignment horizontal="center"/>
    </xf>
    <xf numFmtId="165" fontId="44" fillId="0" borderId="7" xfId="0" applyNumberFormat="1" applyFont="1" applyBorder="1" applyAlignment="1">
      <alignment horizontal="center"/>
    </xf>
    <xf numFmtId="3" fontId="44" fillId="0" borderId="5" xfId="0" applyNumberFormat="1" applyFont="1" applyBorder="1"/>
    <xf numFmtId="3" fontId="44" fillId="0" borderId="6" xfId="0" applyNumberFormat="1" applyFont="1" applyBorder="1"/>
    <xf numFmtId="0" fontId="44" fillId="0" borderId="4" xfId="0" applyFont="1" applyBorder="1" applyAlignment="1">
      <alignment horizontal="center"/>
    </xf>
    <xf numFmtId="0" fontId="34" fillId="0" borderId="9" xfId="0" applyFont="1" applyBorder="1" applyAlignment="1"/>
    <xf numFmtId="0" fontId="34" fillId="0" borderId="10" xfId="0" applyFont="1" applyBorder="1" applyAlignment="1"/>
    <xf numFmtId="0" fontId="34" fillId="2" borderId="0" xfId="0" applyFont="1" applyFill="1" applyAlignment="1">
      <alignment horizontal="left"/>
    </xf>
    <xf numFmtId="0" fontId="34" fillId="2" borderId="9" xfId="0" applyFont="1" applyFill="1" applyBorder="1" applyAlignment="1"/>
    <xf numFmtId="0" fontId="34" fillId="2" borderId="0" xfId="0" applyFont="1" applyFill="1" applyAlignment="1"/>
    <xf numFmtId="0" fontId="48" fillId="0" borderId="0" xfId="0" applyFont="1" applyAlignment="1"/>
    <xf numFmtId="0" fontId="34" fillId="2" borderId="5" xfId="0" applyFont="1" applyFill="1" applyBorder="1" applyAlignment="1"/>
    <xf numFmtId="0" fontId="34" fillId="2" borderId="6" xfId="0" applyFont="1" applyFill="1" applyBorder="1" applyAlignment="1"/>
    <xf numFmtId="0" fontId="34" fillId="2" borderId="7" xfId="0" applyFont="1" applyFill="1" applyBorder="1" applyAlignment="1">
      <alignment horizontal="left"/>
    </xf>
    <xf numFmtId="3" fontId="34" fillId="0" borderId="5" xfId="0" applyNumberFormat="1" applyFont="1" applyBorder="1" applyAlignment="1">
      <alignment horizontal="center"/>
    </xf>
    <xf numFmtId="3" fontId="34" fillId="0" borderId="6" xfId="0" applyNumberFormat="1" applyFont="1" applyBorder="1" applyAlignment="1">
      <alignment horizontal="center"/>
    </xf>
    <xf numFmtId="165" fontId="34" fillId="0" borderId="6" xfId="0" applyNumberFormat="1" applyFont="1" applyBorder="1" applyAlignment="1">
      <alignment horizontal="center"/>
    </xf>
    <xf numFmtId="165" fontId="34" fillId="0" borderId="7" xfId="0" applyNumberFormat="1" applyFont="1" applyBorder="1" applyAlignment="1">
      <alignment horizontal="center"/>
    </xf>
    <xf numFmtId="0" fontId="34" fillId="0" borderId="0" xfId="0" applyFont="1" applyAlignment="1">
      <alignment horizontal="left" vertical="top"/>
    </xf>
    <xf numFmtId="0" fontId="34" fillId="0" borderId="0" xfId="0" applyFont="1" applyAlignment="1">
      <alignment horizontal="left" vertical="top" wrapText="1"/>
    </xf>
    <xf numFmtId="0" fontId="41" fillId="4" borderId="0" xfId="0" applyFont="1" applyFill="1" applyAlignment="1">
      <alignment horizontal="center" vertical="center"/>
    </xf>
    <xf numFmtId="0" fontId="41" fillId="4" borderId="0" xfId="0" applyFont="1" applyFill="1" applyAlignment="1">
      <alignment horizontal="left" vertical="center"/>
    </xf>
    <xf numFmtId="17" fontId="38" fillId="4" borderId="6" xfId="0" applyNumberFormat="1" applyFont="1" applyFill="1" applyBorder="1" applyAlignment="1">
      <alignment horizontal="center"/>
    </xf>
    <xf numFmtId="17" fontId="38" fillId="4" borderId="7" xfId="0" applyNumberFormat="1" applyFont="1" applyFill="1" applyBorder="1" applyAlignment="1">
      <alignment horizontal="center"/>
    </xf>
    <xf numFmtId="0" fontId="35" fillId="2" borderId="2" xfId="0" applyFont="1" applyFill="1" applyBorder="1" applyAlignment="1">
      <alignment horizontal="left" vertical="center"/>
    </xf>
    <xf numFmtId="0" fontId="35" fillId="2" borderId="3" xfId="0" applyFont="1" applyFill="1" applyBorder="1" applyAlignment="1">
      <alignment horizontal="left" vertical="center"/>
    </xf>
    <xf numFmtId="0" fontId="35" fillId="2" borderId="11" xfId="0" applyFont="1" applyFill="1" applyBorder="1" applyAlignment="1">
      <alignment horizontal="left" vertical="center"/>
    </xf>
    <xf numFmtId="3" fontId="35" fillId="2" borderId="9" xfId="0" applyNumberFormat="1" applyFont="1" applyFill="1" applyBorder="1" applyAlignment="1">
      <alignment horizontal="right" vertical="center" wrapText="1"/>
    </xf>
    <xf numFmtId="3" fontId="35" fillId="2" borderId="0" xfId="0" applyNumberFormat="1" applyFont="1" applyFill="1" applyAlignment="1">
      <alignment horizontal="right" vertical="center" wrapText="1"/>
    </xf>
    <xf numFmtId="3" fontId="35" fillId="2" borderId="10" xfId="0" applyNumberFormat="1" applyFont="1" applyFill="1" applyBorder="1" applyAlignment="1">
      <alignment horizontal="right" vertical="center" wrapText="1"/>
    </xf>
    <xf numFmtId="165" fontId="35" fillId="2" borderId="9" xfId="0" applyNumberFormat="1" applyFont="1" applyFill="1" applyBorder="1" applyAlignment="1">
      <alignment horizontal="center" vertical="center" wrapText="1"/>
    </xf>
    <xf numFmtId="165" fontId="35" fillId="2" borderId="10" xfId="0" applyNumberFormat="1" applyFont="1" applyFill="1" applyBorder="1" applyAlignment="1">
      <alignment horizontal="center" vertical="center" wrapText="1"/>
    </xf>
    <xf numFmtId="0" fontId="35" fillId="2" borderId="9" xfId="0" applyFont="1" applyFill="1" applyBorder="1" applyAlignment="1">
      <alignment horizontal="right" vertical="center" wrapText="1"/>
    </xf>
    <xf numFmtId="0" fontId="40" fillId="2" borderId="8" xfId="0" applyFont="1" applyFill="1" applyBorder="1" applyAlignment="1">
      <alignment horizontal="left" vertical="center"/>
    </xf>
    <xf numFmtId="0" fontId="35" fillId="2" borderId="0" xfId="0" applyFont="1" applyFill="1" applyAlignment="1">
      <alignment horizontal="right" vertical="center" wrapText="1"/>
    </xf>
    <xf numFmtId="0" fontId="35" fillId="2" borderId="10" xfId="0" applyFont="1" applyFill="1" applyBorder="1" applyAlignment="1">
      <alignment horizontal="right" vertical="center" wrapText="1"/>
    </xf>
    <xf numFmtId="0" fontId="40" fillId="2" borderId="8" xfId="0" applyFont="1" applyFill="1" applyBorder="1"/>
    <xf numFmtId="0" fontId="40" fillId="2" borderId="9" xfId="0" applyFont="1" applyFill="1" applyBorder="1" applyAlignment="1">
      <alignment horizontal="right"/>
    </xf>
    <xf numFmtId="0" fontId="40" fillId="2" borderId="0" xfId="0" applyFont="1" applyFill="1" applyAlignment="1">
      <alignment horizontal="right"/>
    </xf>
    <xf numFmtId="0" fontId="41" fillId="2" borderId="8" xfId="0" applyFont="1" applyFill="1" applyBorder="1" applyAlignment="1">
      <alignment horizontal="center" vertical="center"/>
    </xf>
    <xf numFmtId="3" fontId="42" fillId="2" borderId="9" xfId="0" applyNumberFormat="1" applyFont="1" applyFill="1" applyBorder="1" applyAlignment="1">
      <alignment horizontal="right"/>
    </xf>
    <xf numFmtId="3" fontId="42" fillId="2" borderId="0" xfId="0" applyNumberFormat="1" applyFont="1" applyFill="1" applyAlignment="1">
      <alignment horizontal="right"/>
    </xf>
    <xf numFmtId="3" fontId="41" fillId="2" borderId="10" xfId="0" applyNumberFormat="1" applyFont="1" applyFill="1" applyBorder="1" applyAlignment="1">
      <alignment horizontal="right" vertical="center" wrapText="1"/>
    </xf>
    <xf numFmtId="165" fontId="41" fillId="2" borderId="9" xfId="0" applyNumberFormat="1" applyFont="1" applyFill="1" applyBorder="1" applyAlignment="1">
      <alignment horizontal="center" vertical="center" wrapText="1"/>
    </xf>
    <xf numFmtId="165" fontId="41" fillId="2" borderId="10" xfId="0" applyNumberFormat="1" applyFont="1" applyFill="1" applyBorder="1" applyAlignment="1">
      <alignment horizontal="center" vertical="center" wrapText="1"/>
    </xf>
    <xf numFmtId="3" fontId="35" fillId="2" borderId="9" xfId="0" applyNumberFormat="1" applyFont="1" applyFill="1" applyBorder="1" applyAlignment="1">
      <alignment horizontal="right" vertical="center"/>
    </xf>
    <xf numFmtId="3" fontId="35" fillId="2" borderId="0" xfId="0" applyNumberFormat="1" applyFont="1" applyFill="1" applyAlignment="1">
      <alignment horizontal="right" vertical="center"/>
    </xf>
    <xf numFmtId="0" fontId="35" fillId="2" borderId="9" xfId="0" applyFont="1" applyFill="1" applyBorder="1" applyAlignment="1">
      <alignment horizontal="right" vertical="center"/>
    </xf>
    <xf numFmtId="3" fontId="42" fillId="2" borderId="10" xfId="0" applyNumberFormat="1" applyFont="1" applyFill="1" applyBorder="1" applyAlignment="1">
      <alignment horizontal="right"/>
    </xf>
    <xf numFmtId="0" fontId="41" fillId="2" borderId="4" xfId="0" applyFont="1" applyFill="1" applyBorder="1" applyAlignment="1">
      <alignment horizontal="left" vertical="center"/>
    </xf>
    <xf numFmtId="3" fontId="41" fillId="0" borderId="5" xfId="0" applyNumberFormat="1" applyFont="1" applyBorder="1" applyAlignment="1">
      <alignment horizontal="right" vertical="center"/>
    </xf>
    <xf numFmtId="3" fontId="41" fillId="0" borderId="6" xfId="0" applyNumberFormat="1" applyFont="1" applyBorder="1" applyAlignment="1">
      <alignment horizontal="right" vertical="center"/>
    </xf>
    <xf numFmtId="3" fontId="41" fillId="0" borderId="7" xfId="0" applyNumberFormat="1" applyFont="1" applyBorder="1" applyAlignment="1">
      <alignment horizontal="right" vertical="center"/>
    </xf>
    <xf numFmtId="165" fontId="41" fillId="2" borderId="5" xfId="0" applyNumberFormat="1" applyFont="1" applyFill="1" applyBorder="1" applyAlignment="1">
      <alignment horizontal="center" vertical="center" wrapText="1"/>
    </xf>
    <xf numFmtId="165" fontId="41" fillId="2" borderId="7" xfId="0" applyNumberFormat="1" applyFont="1" applyFill="1" applyBorder="1" applyAlignment="1">
      <alignment horizontal="center" vertical="center" wrapText="1"/>
    </xf>
    <xf numFmtId="0" fontId="40" fillId="2" borderId="0" xfId="0" applyFont="1" applyFill="1" applyAlignment="1">
      <alignment horizontal="left" vertical="center"/>
    </xf>
    <xf numFmtId="0" fontId="35" fillId="2" borderId="0" xfId="0" applyFont="1" applyFill="1" applyAlignment="1">
      <alignment horizontal="left" vertical="center"/>
    </xf>
    <xf numFmtId="165" fontId="35" fillId="2" borderId="0" xfId="0" applyNumberFormat="1" applyFont="1" applyFill="1" applyAlignment="1">
      <alignment horizontal="left" vertical="center"/>
    </xf>
    <xf numFmtId="0" fontId="40" fillId="2" borderId="0" xfId="0" applyFont="1" applyFill="1"/>
    <xf numFmtId="0" fontId="39" fillId="4" borderId="5" xfId="0" applyFont="1" applyFill="1" applyBorder="1" applyAlignment="1">
      <alignment horizontal="center"/>
    </xf>
    <xf numFmtId="0" fontId="39" fillId="4" borderId="6" xfId="0" applyFont="1" applyFill="1" applyBorder="1" applyAlignment="1">
      <alignment horizontal="center"/>
    </xf>
    <xf numFmtId="0" fontId="39" fillId="4" borderId="7" xfId="0" applyFont="1" applyFill="1" applyBorder="1" applyAlignment="1">
      <alignment horizontal="center"/>
    </xf>
    <xf numFmtId="165" fontId="39" fillId="4" borderId="5" xfId="0" applyNumberFormat="1" applyFont="1" applyFill="1" applyBorder="1" applyAlignment="1">
      <alignment horizontal="center" vertical="center"/>
    </xf>
    <xf numFmtId="165" fontId="39" fillId="4" borderId="7" xfId="0" applyNumberFormat="1" applyFont="1" applyFill="1" applyBorder="1" applyAlignment="1">
      <alignment horizontal="center" vertical="center"/>
    </xf>
    <xf numFmtId="0" fontId="41" fillId="2" borderId="2" xfId="0" applyFont="1" applyFill="1" applyBorder="1" applyAlignment="1">
      <alignment horizontal="left" vertical="center"/>
    </xf>
    <xf numFmtId="165" fontId="35" fillId="2" borderId="2" xfId="0" applyNumberFormat="1" applyFont="1" applyFill="1" applyBorder="1" applyAlignment="1">
      <alignment vertical="center"/>
    </xf>
    <xf numFmtId="165" fontId="35" fillId="2" borderId="11" xfId="0" applyNumberFormat="1" applyFont="1" applyFill="1" applyBorder="1" applyAlignment="1">
      <alignment vertical="center"/>
    </xf>
    <xf numFmtId="0" fontId="40" fillId="2" borderId="9" xfId="0" applyFont="1" applyFill="1" applyBorder="1" applyAlignment="1">
      <alignment horizontal="left" vertical="center"/>
    </xf>
    <xf numFmtId="0" fontId="40" fillId="2" borderId="9" xfId="0" applyFont="1" applyFill="1" applyBorder="1"/>
    <xf numFmtId="0" fontId="40" fillId="2" borderId="10" xfId="0" applyFont="1" applyFill="1" applyBorder="1"/>
    <xf numFmtId="165" fontId="35" fillId="2" borderId="9" xfId="0" applyNumberFormat="1" applyFont="1" applyFill="1" applyBorder="1" applyAlignment="1">
      <alignment vertical="center"/>
    </xf>
    <xf numFmtId="165" fontId="35" fillId="2" borderId="10" xfId="0" applyNumberFormat="1" applyFont="1" applyFill="1" applyBorder="1" applyAlignment="1">
      <alignment vertical="center"/>
    </xf>
    <xf numFmtId="0" fontId="42" fillId="2" borderId="9" xfId="0" applyFont="1" applyFill="1" applyBorder="1" applyAlignment="1">
      <alignment horizontal="left" vertical="center"/>
    </xf>
    <xf numFmtId="0" fontId="41" fillId="2" borderId="0" xfId="0" applyFont="1" applyFill="1" applyBorder="1" applyAlignment="1">
      <alignment horizontal="left" vertical="center"/>
    </xf>
    <xf numFmtId="3" fontId="41" fillId="2" borderId="0" xfId="0" applyNumberFormat="1" applyFont="1" applyFill="1" applyAlignment="1">
      <alignment vertical="center"/>
    </xf>
    <xf numFmtId="0" fontId="41" fillId="2" borderId="9" xfId="0" applyFont="1" applyFill="1" applyBorder="1" applyAlignment="1">
      <alignment horizontal="left" vertical="center"/>
    </xf>
    <xf numFmtId="0" fontId="42" fillId="2" borderId="5" xfId="0" applyFont="1" applyFill="1" applyBorder="1" applyAlignment="1">
      <alignment horizontal="left" vertical="center"/>
    </xf>
    <xf numFmtId="3" fontId="41" fillId="2" borderId="5" xfId="0" applyNumberFormat="1" applyFont="1" applyFill="1" applyBorder="1" applyAlignment="1">
      <alignment vertical="center"/>
    </xf>
    <xf numFmtId="3" fontId="41" fillId="2" borderId="6" xfId="0" applyNumberFormat="1" applyFont="1" applyFill="1" applyBorder="1" applyAlignment="1">
      <alignment vertical="center"/>
    </xf>
    <xf numFmtId="3" fontId="41" fillId="2" borderId="7" xfId="0" applyNumberFormat="1" applyFont="1" applyFill="1" applyBorder="1" applyAlignment="1">
      <alignment vertical="center"/>
    </xf>
    <xf numFmtId="165" fontId="35" fillId="2" borderId="5" xfId="0" applyNumberFormat="1" applyFont="1" applyFill="1" applyBorder="1" applyAlignment="1">
      <alignment horizontal="center" vertical="center" wrapText="1"/>
    </xf>
    <xf numFmtId="165" fontId="35" fillId="2" borderId="7"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41" fillId="2" borderId="14" xfId="0" applyFont="1" applyFill="1" applyBorder="1" applyAlignment="1">
      <alignment horizontal="left" vertical="center"/>
    </xf>
    <xf numFmtId="10" fontId="41" fillId="2" borderId="14" xfId="0" applyNumberFormat="1" applyFont="1" applyFill="1" applyBorder="1" applyAlignment="1">
      <alignment vertical="center"/>
    </xf>
    <xf numFmtId="10" fontId="41" fillId="2" borderId="13" xfId="0" applyNumberFormat="1" applyFont="1" applyFill="1" applyBorder="1" applyAlignment="1">
      <alignment vertical="center"/>
    </xf>
    <xf numFmtId="10" fontId="41" fillId="2" borderId="15" xfId="0" applyNumberFormat="1" applyFont="1" applyFill="1" applyBorder="1" applyAlignment="1">
      <alignment vertical="center"/>
    </xf>
    <xf numFmtId="0" fontId="35" fillId="2" borderId="14"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8" fillId="4" borderId="9" xfId="0" applyFont="1" applyFill="1" applyBorder="1" applyAlignment="1">
      <alignment horizontal="center" wrapText="1"/>
    </xf>
    <xf numFmtId="0" fontId="38" fillId="4" borderId="0" xfId="0" applyFont="1" applyFill="1" applyAlignment="1">
      <alignment horizontal="center" wrapText="1"/>
    </xf>
    <xf numFmtId="0" fontId="38" fillId="4" borderId="10" xfId="0" applyFont="1" applyFill="1" applyBorder="1" applyAlignment="1">
      <alignment horizontal="center" wrapText="1"/>
    </xf>
    <xf numFmtId="0" fontId="41" fillId="4" borderId="0" xfId="0" applyFont="1" applyFill="1" applyAlignment="1">
      <alignment horizontal="center"/>
    </xf>
    <xf numFmtId="17" fontId="38" fillId="3" borderId="5" xfId="0" quotePrefix="1" applyNumberFormat="1" applyFont="1" applyFill="1" applyBorder="1" applyAlignment="1">
      <alignment horizontal="center" vertical="center" wrapText="1"/>
    </xf>
    <xf numFmtId="17" fontId="38" fillId="3" borderId="6" xfId="0" quotePrefix="1" applyNumberFormat="1" applyFont="1" applyFill="1" applyBorder="1" applyAlignment="1">
      <alignment horizontal="center" vertical="center" wrapText="1"/>
    </xf>
    <xf numFmtId="17" fontId="38" fillId="3" borderId="7" xfId="0" quotePrefix="1"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65" fillId="4" borderId="0" xfId="0" applyFont="1" applyFill="1" applyAlignment="1">
      <alignment horizontal="left"/>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35" fillId="2" borderId="10" xfId="0" applyFont="1" applyFill="1" applyBorder="1" applyAlignment="1">
      <alignment wrapText="1"/>
    </xf>
    <xf numFmtId="0" fontId="35" fillId="2" borderId="0" xfId="0" applyFont="1" applyFill="1"/>
    <xf numFmtId="10" fontId="35" fillId="2" borderId="10" xfId="0" applyNumberFormat="1" applyFont="1" applyFill="1" applyBorder="1" applyAlignment="1">
      <alignment horizontal="center"/>
    </xf>
    <xf numFmtId="0" fontId="35" fillId="2" borderId="9" xfId="0" applyFont="1" applyFill="1" applyBorder="1" applyAlignment="1">
      <alignment wrapText="1"/>
    </xf>
    <xf numFmtId="0" fontId="35" fillId="2" borderId="0" xfId="0" applyFont="1" applyFill="1" applyAlignment="1">
      <alignment wrapText="1"/>
    </xf>
    <xf numFmtId="0" fontId="41" fillId="0" borderId="10" xfId="0" applyFont="1" applyBorder="1"/>
    <xf numFmtId="10" fontId="41" fillId="2" borderId="9" xfId="0" applyNumberFormat="1" applyFont="1" applyFill="1" applyBorder="1" applyAlignment="1">
      <alignment horizontal="center"/>
    </xf>
    <xf numFmtId="10" fontId="41" fillId="2" borderId="10" xfId="0" applyNumberFormat="1" applyFont="1" applyFill="1" applyBorder="1" applyAlignment="1">
      <alignment horizontal="center"/>
    </xf>
    <xf numFmtId="0" fontId="41" fillId="2" borderId="9" xfId="0" applyFont="1" applyFill="1" applyBorder="1" applyAlignment="1">
      <alignment horizontal="left"/>
    </xf>
    <xf numFmtId="0" fontId="41" fillId="2" borderId="0" xfId="0" applyFont="1" applyFill="1" applyAlignment="1">
      <alignment horizontal="left"/>
    </xf>
    <xf numFmtId="3" fontId="41" fillId="0" borderId="0" xfId="0" applyNumberFormat="1" applyFont="1" applyAlignment="1">
      <alignment horizontal="center" vertical="center"/>
    </xf>
    <xf numFmtId="10" fontId="41" fillId="2" borderId="9" xfId="0" applyNumberFormat="1" applyFont="1" applyFill="1" applyBorder="1" applyAlignment="1">
      <alignment horizontal="center" vertical="center"/>
    </xf>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35" fillId="2" borderId="9" xfId="0" applyFont="1" applyFill="1" applyBorder="1" applyAlignment="1">
      <alignment horizontal="left" wrapText="1"/>
    </xf>
    <xf numFmtId="0" fontId="41" fillId="0" borderId="10" xfId="0" applyFont="1" applyBorder="1" applyAlignment="1">
      <alignment horizontal="left"/>
    </xf>
    <xf numFmtId="0" fontId="41" fillId="2" borderId="9" xfId="0" applyFont="1" applyFill="1" applyBorder="1" applyAlignment="1">
      <alignment horizontal="center"/>
    </xf>
    <xf numFmtId="0" fontId="35" fillId="0" borderId="0" xfId="0" applyFont="1" applyAlignment="1">
      <alignment horizontal="left" vertical="center"/>
    </xf>
    <xf numFmtId="0" fontId="35" fillId="0" borderId="10" xfId="0" applyFont="1" applyBorder="1" applyAlignment="1">
      <alignment horizontal="left" vertical="center"/>
    </xf>
    <xf numFmtId="0" fontId="35" fillId="0" borderId="0" xfId="0" applyFont="1" applyAlignment="1">
      <alignment vertical="center"/>
    </xf>
    <xf numFmtId="3" fontId="41" fillId="0" borderId="5" xfId="0" applyNumberFormat="1" applyFont="1" applyBorder="1" applyAlignment="1">
      <alignment horizontal="center"/>
    </xf>
    <xf numFmtId="3" fontId="41" fillId="0" borderId="6" xfId="0" applyNumberFormat="1" applyFont="1" applyBorder="1" applyAlignment="1">
      <alignment horizontal="center"/>
    </xf>
    <xf numFmtId="10" fontId="41" fillId="2" borderId="5" xfId="0" applyNumberFormat="1" applyFont="1" applyFill="1" applyBorder="1" applyAlignment="1">
      <alignment horizontal="center"/>
    </xf>
    <xf numFmtId="10" fontId="41" fillId="2" borderId="7" xfId="0" applyNumberFormat="1" applyFont="1" applyFill="1" applyBorder="1" applyAlignment="1">
      <alignment horizontal="center"/>
    </xf>
    <xf numFmtId="0" fontId="35" fillId="0" borderId="0" xfId="18" applyFont="1" applyAlignment="1">
      <alignment horizontal="left"/>
    </xf>
    <xf numFmtId="0" fontId="35" fillId="0" borderId="0" xfId="18" applyFont="1"/>
    <xf numFmtId="43" fontId="35" fillId="0" borderId="0" xfId="18" applyNumberFormat="1" applyFont="1"/>
    <xf numFmtId="171" fontId="35" fillId="0" borderId="0" xfId="18" applyNumberFormat="1" applyFont="1"/>
    <xf numFmtId="0" fontId="35" fillId="2" borderId="10" xfId="0" applyFont="1" applyFill="1" applyBorder="1" applyAlignment="1">
      <alignment horizontal="center" wrapText="1"/>
    </xf>
    <xf numFmtId="0" fontId="35" fillId="2" borderId="9" xfId="0" applyFont="1" applyFill="1" applyBorder="1" applyAlignment="1">
      <alignment horizontal="center" wrapText="1"/>
    </xf>
    <xf numFmtId="0" fontId="35" fillId="2" borderId="0" xfId="0" applyFont="1" applyFill="1" applyAlignment="1">
      <alignment horizontal="center" wrapText="1"/>
    </xf>
    <xf numFmtId="0" fontId="41" fillId="2" borderId="10" xfId="0" applyFont="1" applyFill="1" applyBorder="1" applyAlignment="1">
      <alignment wrapText="1"/>
    </xf>
    <xf numFmtId="0" fontId="35" fillId="2" borderId="7" xfId="0" applyFont="1" applyFill="1" applyBorder="1" applyAlignment="1">
      <alignment wrapText="1"/>
    </xf>
    <xf numFmtId="165" fontId="35" fillId="2" borderId="6" xfId="0" applyNumberFormat="1" applyFont="1" applyFill="1" applyBorder="1" applyAlignment="1">
      <alignment horizontal="center"/>
    </xf>
    <xf numFmtId="165" fontId="35" fillId="2" borderId="7" xfId="0" applyNumberFormat="1" applyFont="1" applyFill="1" applyBorder="1" applyAlignment="1">
      <alignment horizontal="center"/>
    </xf>
    <xf numFmtId="0" fontId="49" fillId="3" borderId="4" xfId="1" applyFont="1" applyFill="1" applyBorder="1"/>
    <xf numFmtId="0" fontId="48" fillId="3" borderId="6" xfId="0" applyFont="1" applyFill="1" applyBorder="1"/>
    <xf numFmtId="0" fontId="34" fillId="0" borderId="8" xfId="0" applyFont="1" applyBorder="1" applyAlignment="1">
      <alignment horizontal="left" vertical="center" readingOrder="1"/>
    </xf>
    <xf numFmtId="3" fontId="34" fillId="0" borderId="0" xfId="0" applyNumberFormat="1" applyFont="1" applyAlignment="1">
      <alignment horizontal="center" vertical="center" wrapText="1" readingOrder="1"/>
    </xf>
    <xf numFmtId="3" fontId="34" fillId="0" borderId="0" xfId="0" applyNumberFormat="1" applyFont="1" applyFill="1" applyAlignment="1">
      <alignment horizontal="center" vertical="center" wrapText="1" readingOrder="1"/>
    </xf>
    <xf numFmtId="0" fontId="34" fillId="0" borderId="0" xfId="0" applyFont="1" applyAlignment="1">
      <alignment horizontal="center" vertical="center" wrapText="1" readingOrder="1"/>
    </xf>
    <xf numFmtId="0" fontId="34" fillId="0" borderId="0" xfId="0" applyFont="1" applyFill="1" applyAlignment="1">
      <alignment horizontal="center" vertical="center" wrapText="1" readingOrder="1"/>
    </xf>
    <xf numFmtId="0" fontId="34" fillId="0" borderId="16" xfId="0" applyFont="1" applyBorder="1" applyAlignment="1">
      <alignment horizontal="left" vertical="center" readingOrder="1"/>
    </xf>
    <xf numFmtId="0" fontId="34" fillId="0" borderId="17" xfId="0" applyFont="1" applyBorder="1" applyAlignment="1">
      <alignment horizontal="center" vertical="center" wrapText="1" readingOrder="1"/>
    </xf>
    <xf numFmtId="0" fontId="34" fillId="0" borderId="17" xfId="0" applyFont="1" applyFill="1" applyBorder="1" applyAlignment="1">
      <alignment horizontal="center" vertical="center" wrapText="1" readingOrder="1"/>
    </xf>
    <xf numFmtId="0" fontId="48" fillId="0" borderId="17" xfId="0" applyFont="1" applyBorder="1"/>
    <xf numFmtId="10" fontId="34" fillId="0" borderId="0" xfId="0" applyNumberFormat="1" applyFont="1" applyAlignment="1">
      <alignment horizontal="center" vertical="center" wrapText="1" readingOrder="1"/>
    </xf>
    <xf numFmtId="165" fontId="34" fillId="0" borderId="0" xfId="0" applyNumberFormat="1" applyFont="1" applyFill="1" applyAlignment="1">
      <alignment horizontal="center" vertical="center" wrapText="1" readingOrder="1"/>
    </xf>
    <xf numFmtId="0" fontId="34" fillId="0" borderId="4" xfId="0" applyFont="1" applyBorder="1" applyAlignment="1">
      <alignment horizontal="left" vertical="center" readingOrder="1"/>
    </xf>
    <xf numFmtId="0" fontId="34" fillId="0" borderId="6" xfId="0" applyFont="1" applyBorder="1" applyAlignment="1">
      <alignment horizontal="center" vertical="center" wrapText="1" readingOrder="1"/>
    </xf>
    <xf numFmtId="0" fontId="34" fillId="0" borderId="6" xfId="0" applyFont="1" applyFill="1" applyBorder="1" applyAlignment="1">
      <alignment horizontal="center" vertical="center" wrapText="1" readingOrder="1"/>
    </xf>
    <xf numFmtId="0" fontId="48" fillId="0" borderId="6" xfId="0" applyFont="1" applyBorder="1"/>
    <xf numFmtId="0" fontId="67" fillId="0" borderId="0" xfId="0" applyFont="1" applyAlignment="1">
      <alignment horizontal="left" vertical="center" readingOrder="1"/>
    </xf>
    <xf numFmtId="0" fontId="34" fillId="0" borderId="0" xfId="0" applyFont="1" applyAlignment="1">
      <alignment horizontal="left" vertical="center" readingOrder="1"/>
    </xf>
    <xf numFmtId="0" fontId="59" fillId="3" borderId="1" xfId="0" applyFont="1" applyFill="1" applyBorder="1"/>
    <xf numFmtId="0" fontId="60" fillId="3" borderId="3" xfId="0" applyFont="1" applyFill="1" applyBorder="1"/>
    <xf numFmtId="0" fontId="60" fillId="3" borderId="6" xfId="0" applyFont="1" applyFill="1" applyBorder="1"/>
    <xf numFmtId="0" fontId="51" fillId="0" borderId="8" xfId="0" applyFont="1" applyBorder="1"/>
    <xf numFmtId="10" fontId="51" fillId="0" borderId="9" xfId="0" applyNumberFormat="1" applyFont="1" applyBorder="1" applyAlignment="1">
      <alignment horizontal="center"/>
    </xf>
    <xf numFmtId="10" fontId="51" fillId="0" borderId="0" xfId="0" applyNumberFormat="1" applyFont="1" applyAlignment="1">
      <alignment horizontal="center"/>
    </xf>
    <xf numFmtId="0" fontId="51" fillId="0" borderId="4" xfId="0" applyFont="1" applyBorder="1"/>
    <xf numFmtId="10" fontId="51" fillId="0" borderId="5" xfId="0" applyNumberFormat="1" applyFont="1" applyBorder="1" applyAlignment="1">
      <alignment horizontal="center"/>
    </xf>
    <xf numFmtId="10" fontId="51" fillId="0" borderId="0" xfId="0" applyNumberFormat="1" applyFont="1" applyBorder="1" applyAlignment="1">
      <alignment horizontal="center"/>
    </xf>
    <xf numFmtId="0" fontId="53" fillId="0" borderId="4" xfId="0" applyFont="1" applyBorder="1"/>
    <xf numFmtId="165" fontId="53" fillId="0" borderId="5" xfId="0" applyNumberFormat="1" applyFont="1" applyBorder="1" applyAlignment="1">
      <alignment horizontal="center"/>
    </xf>
    <xf numFmtId="165" fontId="53" fillId="0" borderId="13" xfId="0" applyNumberFormat="1" applyFont="1" applyBorder="1" applyAlignment="1">
      <alignment horizontal="center"/>
    </xf>
    <xf numFmtId="10" fontId="51" fillId="0" borderId="13" xfId="0" applyNumberFormat="1" applyFont="1" applyBorder="1" applyAlignment="1">
      <alignment horizontal="center"/>
    </xf>
    <xf numFmtId="0" fontId="60" fillId="4" borderId="0" xfId="0" applyFont="1" applyFill="1"/>
    <xf numFmtId="0" fontId="47" fillId="4" borderId="2" xfId="0" applyFont="1" applyFill="1" applyBorder="1" applyAlignment="1">
      <alignment horizontal="center" vertical="top"/>
    </xf>
    <xf numFmtId="0" fontId="59" fillId="4" borderId="5" xfId="0" applyFont="1" applyFill="1" applyBorder="1" applyAlignment="1">
      <alignment horizontal="center" vertical="center" wrapText="1"/>
    </xf>
    <xf numFmtId="0" fontId="59" fillId="4" borderId="6" xfId="0" applyFont="1" applyFill="1" applyBorder="1" applyAlignment="1">
      <alignment horizontal="center" vertical="center" wrapText="1"/>
    </xf>
    <xf numFmtId="3" fontId="34" fillId="2" borderId="9" xfId="0" applyNumberFormat="1" applyFont="1" applyFill="1" applyBorder="1" applyAlignment="1">
      <alignment horizontal="center"/>
    </xf>
    <xf numFmtId="3" fontId="34" fillId="2" borderId="0" xfId="0" applyNumberFormat="1" applyFont="1" applyFill="1" applyAlignment="1">
      <alignment horizontal="center"/>
    </xf>
    <xf numFmtId="165" fontId="34" fillId="2" borderId="9" xfId="0" applyNumberFormat="1" applyFont="1" applyFill="1" applyBorder="1" applyAlignment="1">
      <alignment horizontal="center"/>
    </xf>
    <xf numFmtId="3" fontId="34" fillId="2" borderId="2" xfId="0" applyNumberFormat="1" applyFont="1" applyFill="1" applyBorder="1"/>
    <xf numFmtId="3" fontId="34" fillId="2" borderId="11" xfId="0" applyNumberFormat="1" applyFont="1" applyFill="1" applyBorder="1"/>
    <xf numFmtId="10" fontId="34" fillId="2" borderId="2" xfId="0" applyNumberFormat="1" applyFont="1" applyFill="1" applyBorder="1" applyAlignment="1">
      <alignment horizontal="center"/>
    </xf>
    <xf numFmtId="3" fontId="34" fillId="2" borderId="9" xfId="0" applyNumberFormat="1" applyFont="1" applyFill="1" applyBorder="1"/>
    <xf numFmtId="3" fontId="34" fillId="2" borderId="10" xfId="0" applyNumberFormat="1" applyFont="1" applyFill="1" applyBorder="1"/>
    <xf numFmtId="10" fontId="34" fillId="2" borderId="9" xfId="0" applyNumberFormat="1" applyFont="1" applyFill="1" applyBorder="1" applyAlignment="1">
      <alignment horizontal="center"/>
    </xf>
    <xf numFmtId="0" fontId="34" fillId="2" borderId="5" xfId="0" applyFont="1" applyFill="1" applyBorder="1" applyAlignment="1">
      <alignment horizontal="left"/>
    </xf>
    <xf numFmtId="165" fontId="34" fillId="0" borderId="5" xfId="0" applyNumberFormat="1" applyFont="1" applyBorder="1" applyAlignment="1">
      <alignment horizontal="center"/>
    </xf>
    <xf numFmtId="3" fontId="34" fillId="2" borderId="5" xfId="0" applyNumberFormat="1" applyFont="1" applyFill="1" applyBorder="1"/>
    <xf numFmtId="3" fontId="34" fillId="2" borderId="7" xfId="0" applyNumberFormat="1" applyFont="1" applyFill="1" applyBorder="1"/>
    <xf numFmtId="0" fontId="44" fillId="2" borderId="14" xfId="0" applyFont="1" applyFill="1" applyBorder="1" applyAlignment="1">
      <alignment horizontal="left" vertical="center" wrapText="1"/>
    </xf>
    <xf numFmtId="3" fontId="44" fillId="0" borderId="13" xfId="0" applyNumberFormat="1" applyFont="1" applyBorder="1" applyAlignment="1">
      <alignment horizontal="center" vertical="center"/>
    </xf>
    <xf numFmtId="3" fontId="44" fillId="0" borderId="15" xfId="0" applyNumberFormat="1" applyFont="1" applyBorder="1" applyAlignment="1">
      <alignment horizontal="center" vertical="center"/>
    </xf>
    <xf numFmtId="165" fontId="44" fillId="2" borderId="14" xfId="0" applyNumberFormat="1" applyFont="1" applyFill="1" applyBorder="1" applyAlignment="1">
      <alignment horizontal="center" vertical="center"/>
    </xf>
    <xf numFmtId="165" fontId="44" fillId="2" borderId="13" xfId="0" applyNumberFormat="1" applyFont="1" applyFill="1" applyBorder="1" applyAlignment="1">
      <alignment horizontal="center" vertical="center"/>
    </xf>
    <xf numFmtId="3" fontId="44" fillId="0" borderId="14" xfId="0" applyNumberFormat="1" applyFont="1" applyBorder="1" applyAlignment="1">
      <alignment vertical="center"/>
    </xf>
    <xf numFmtId="3" fontId="44" fillId="0" borderId="15" xfId="0" applyNumberFormat="1" applyFont="1" applyBorder="1" applyAlignment="1">
      <alignment vertical="center"/>
    </xf>
    <xf numFmtId="10" fontId="44" fillId="2" borderId="14" xfId="0" applyNumberFormat="1" applyFont="1" applyFill="1" applyBorder="1" applyAlignment="1">
      <alignment horizontal="center" vertical="center"/>
    </xf>
    <xf numFmtId="0" fontId="48" fillId="0" borderId="13" xfId="0" applyFont="1" applyBorder="1"/>
    <xf numFmtId="0" fontId="44" fillId="0" borderId="14" xfId="0" applyFont="1" applyBorder="1" applyAlignment="1">
      <alignment horizontal="center"/>
    </xf>
    <xf numFmtId="0" fontId="44" fillId="0" borderId="13" xfId="0" applyFont="1" applyBorder="1" applyAlignment="1">
      <alignment horizontal="center"/>
    </xf>
    <xf numFmtId="0" fontId="34" fillId="2" borderId="8" xfId="0" applyFont="1" applyFill="1" applyBorder="1" applyAlignment="1">
      <alignment horizontal="left"/>
    </xf>
    <xf numFmtId="0" fontId="34" fillId="2" borderId="9" xfId="0" applyFont="1" applyFill="1" applyBorder="1" applyAlignment="1">
      <alignment horizontal="center"/>
    </xf>
    <xf numFmtId="0" fontId="34" fillId="2" borderId="0" xfId="0" applyFont="1" applyFill="1" applyAlignment="1">
      <alignment horizontal="center"/>
    </xf>
    <xf numFmtId="0" fontId="34" fillId="2" borderId="4" xfId="0" applyFont="1" applyFill="1" applyBorder="1" applyAlignment="1">
      <alignment horizontal="left"/>
    </xf>
    <xf numFmtId="0" fontId="34" fillId="0" borderId="6" xfId="0" applyFont="1" applyBorder="1" applyAlignment="1">
      <alignment horizontal="center"/>
    </xf>
    <xf numFmtId="0" fontId="34" fillId="2" borderId="5" xfId="0" applyFont="1" applyFill="1" applyBorder="1" applyAlignment="1">
      <alignment horizontal="center"/>
    </xf>
    <xf numFmtId="0" fontId="44" fillId="0" borderId="14" xfId="0" applyFont="1" applyBorder="1" applyAlignment="1">
      <alignment vertical="center" wrapText="1"/>
    </xf>
    <xf numFmtId="0" fontId="44" fillId="0" borderId="14" xfId="0" applyFont="1" applyBorder="1" applyAlignment="1">
      <alignment horizontal="center" vertical="center"/>
    </xf>
    <xf numFmtId="0" fontId="44" fillId="0" borderId="13" xfId="0" applyFont="1" applyBorder="1" applyAlignment="1">
      <alignment horizontal="center" vertical="center"/>
    </xf>
    <xf numFmtId="0" fontId="48" fillId="3" borderId="43" xfId="0" applyFont="1" applyFill="1" applyBorder="1"/>
    <xf numFmtId="49" fontId="59" fillId="3" borderId="43" xfId="0" applyNumberFormat="1" applyFont="1" applyFill="1" applyBorder="1" applyAlignment="1">
      <alignment horizontal="center" vertical="center" wrapText="1"/>
    </xf>
    <xf numFmtId="0" fontId="59" fillId="3" borderId="43" xfId="0" applyFont="1" applyFill="1" applyBorder="1" applyAlignment="1">
      <alignment horizontal="center" vertical="center" wrapText="1"/>
    </xf>
    <xf numFmtId="0" fontId="51" fillId="0" borderId="40" xfId="0" applyFont="1" applyBorder="1"/>
    <xf numFmtId="3" fontId="34" fillId="2" borderId="40" xfId="0" applyNumberFormat="1" applyFont="1" applyFill="1" applyBorder="1" applyAlignment="1">
      <alignment horizontal="center"/>
    </xf>
    <xf numFmtId="3" fontId="34" fillId="2" borderId="41" xfId="0" applyNumberFormat="1" applyFont="1" applyFill="1" applyBorder="1" applyAlignment="1">
      <alignment horizontal="center"/>
    </xf>
    <xf numFmtId="0" fontId="51" fillId="0" borderId="42" xfId="0" applyFont="1" applyBorder="1"/>
    <xf numFmtId="3" fontId="34" fillId="2" borderId="42" xfId="0" applyNumberFormat="1" applyFont="1" applyFill="1" applyBorder="1" applyAlignment="1">
      <alignment horizontal="center"/>
    </xf>
    <xf numFmtId="3" fontId="34" fillId="2" borderId="43" xfId="0" applyNumberFormat="1" applyFont="1" applyFill="1" applyBorder="1" applyAlignment="1">
      <alignment horizontal="center"/>
    </xf>
    <xf numFmtId="3" fontId="34" fillId="2" borderId="44" xfId="0" applyNumberFormat="1" applyFont="1" applyFill="1" applyBorder="1" applyAlignment="1">
      <alignment horizontal="center"/>
    </xf>
    <xf numFmtId="0" fontId="48" fillId="0" borderId="43" xfId="0" applyFont="1" applyBorder="1"/>
    <xf numFmtId="0" fontId="53" fillId="0" borderId="42" xfId="0" applyFont="1" applyBorder="1"/>
    <xf numFmtId="3" fontId="44" fillId="2" borderId="42" xfId="0" applyNumberFormat="1" applyFont="1" applyFill="1" applyBorder="1" applyAlignment="1">
      <alignment horizontal="center"/>
    </xf>
    <xf numFmtId="3" fontId="44" fillId="2" borderId="43" xfId="0" applyNumberFormat="1" applyFont="1" applyFill="1" applyBorder="1" applyAlignment="1">
      <alignment horizontal="center"/>
    </xf>
    <xf numFmtId="3" fontId="44" fillId="2" borderId="44" xfId="0" applyNumberFormat="1" applyFont="1" applyFill="1" applyBorder="1" applyAlignment="1">
      <alignment horizontal="center"/>
    </xf>
    <xf numFmtId="0" fontId="38" fillId="3" borderId="9" xfId="0" quotePrefix="1" applyFont="1" applyFill="1" applyBorder="1" applyAlignment="1">
      <alignment vertical="center"/>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xf numFmtId="0" fontId="55" fillId="3" borderId="6" xfId="0" applyFont="1" applyFill="1" applyBorder="1"/>
    <xf numFmtId="3" fontId="35" fillId="0" borderId="9" xfId="0" applyNumberFormat="1" applyFont="1" applyBorder="1" applyAlignment="1">
      <alignment horizontal="right" vertical="center"/>
    </xf>
    <xf numFmtId="0" fontId="35" fillId="0" borderId="0" xfId="0" applyFont="1" applyAlignment="1">
      <alignment horizontal="right" vertical="center"/>
    </xf>
    <xf numFmtId="0" fontId="35" fillId="0" borderId="9" xfId="0" applyFont="1" applyBorder="1" applyAlignment="1">
      <alignment horizontal="right" vertical="center"/>
    </xf>
    <xf numFmtId="0" fontId="35" fillId="0" borderId="9" xfId="0" applyFont="1" applyBorder="1" applyAlignment="1">
      <alignment vertical="center" wrapText="1"/>
    </xf>
    <xf numFmtId="0" fontId="35" fillId="0" borderId="9" xfId="0" applyFont="1" applyBorder="1" applyAlignment="1">
      <alignment horizontal="left" vertical="center" indent="2"/>
    </xf>
    <xf numFmtId="0" fontId="41" fillId="0" borderId="5" xfId="0" applyFont="1" applyBorder="1" applyAlignment="1">
      <alignment vertical="center"/>
    </xf>
    <xf numFmtId="10" fontId="41" fillId="0" borderId="6" xfId="0" applyNumberFormat="1" applyFont="1" applyBorder="1" applyAlignment="1">
      <alignment horizontal="center" vertical="center"/>
    </xf>
    <xf numFmtId="0" fontId="43" fillId="0" borderId="6" xfId="0" applyFont="1" applyBorder="1"/>
    <xf numFmtId="0" fontId="35" fillId="0" borderId="13" xfId="0" applyFont="1" applyBorder="1" applyAlignment="1">
      <alignment vertical="center"/>
    </xf>
    <xf numFmtId="0" fontId="43" fillId="0" borderId="13" xfId="0" applyFont="1" applyBorder="1"/>
    <xf numFmtId="0" fontId="41" fillId="2" borderId="14" xfId="0" applyFont="1" applyFill="1" applyBorder="1" applyAlignment="1">
      <alignment vertical="center"/>
    </xf>
    <xf numFmtId="0" fontId="35" fillId="0" borderId="8" xfId="0" applyFont="1" applyBorder="1" applyAlignment="1">
      <alignment vertical="center"/>
    </xf>
    <xf numFmtId="0" fontId="35" fillId="0" borderId="4" xfId="0" applyFont="1" applyBorder="1" applyAlignment="1">
      <alignment vertical="center"/>
    </xf>
    <xf numFmtId="3" fontId="35" fillId="0" borderId="6" xfId="0" applyNumberFormat="1" applyFont="1" applyBorder="1" applyAlignment="1">
      <alignment vertical="center"/>
    </xf>
    <xf numFmtId="0" fontId="41" fillId="0" borderId="12" xfId="0" applyFont="1" applyBorder="1" applyAlignment="1">
      <alignment vertical="center"/>
    </xf>
    <xf numFmtId="3" fontId="41" fillId="0" borderId="13" xfId="0" applyNumberFormat="1" applyFont="1" applyBorder="1" applyAlignment="1">
      <alignment vertical="center"/>
    </xf>
    <xf numFmtId="3" fontId="41" fillId="0" borderId="2" xfId="0" applyNumberFormat="1" applyFont="1" applyBorder="1" applyAlignment="1">
      <alignment vertical="center"/>
    </xf>
    <xf numFmtId="3" fontId="41" fillId="0" borderId="3" xfId="0" applyNumberFormat="1" applyFont="1" applyBorder="1" applyAlignment="1">
      <alignment vertical="center"/>
    </xf>
    <xf numFmtId="3" fontId="41" fillId="0" borderId="11" xfId="0" applyNumberFormat="1" applyFont="1" applyBorder="1" applyAlignment="1">
      <alignment vertical="center"/>
    </xf>
    <xf numFmtId="3" fontId="41" fillId="0" borderId="9" xfId="0" applyNumberFormat="1" applyFont="1" applyBorder="1" applyAlignment="1">
      <alignment vertical="center"/>
    </xf>
    <xf numFmtId="3" fontId="41" fillId="0" borderId="10" xfId="0" applyNumberFormat="1" applyFont="1" applyBorder="1" applyAlignment="1">
      <alignment vertical="center"/>
    </xf>
    <xf numFmtId="0" fontId="35" fillId="0" borderId="5" xfId="0" applyFont="1" applyBorder="1" applyAlignment="1">
      <alignment vertical="center"/>
    </xf>
    <xf numFmtId="3" fontId="41" fillId="0" borderId="6" xfId="0" applyNumberFormat="1" applyFont="1" applyBorder="1" applyAlignment="1">
      <alignment horizontal="center" vertical="center"/>
    </xf>
    <xf numFmtId="3" fontId="41" fillId="0" borderId="7" xfId="0" applyNumberFormat="1" applyFont="1" applyBorder="1" applyAlignment="1">
      <alignment horizontal="center" vertical="center"/>
    </xf>
    <xf numFmtId="0" fontId="41" fillId="0" borderId="14" xfId="0" applyFont="1" applyBorder="1" applyAlignment="1">
      <alignment vertical="center"/>
    </xf>
    <xf numFmtId="0" fontId="35" fillId="0" borderId="5" xfId="0" applyFont="1" applyBorder="1" applyAlignment="1">
      <alignment vertical="center" wrapText="1"/>
    </xf>
    <xf numFmtId="0" fontId="35" fillId="0" borderId="5" xfId="0" applyFont="1" applyBorder="1" applyAlignment="1">
      <alignment horizontal="right" vertical="center"/>
    </xf>
    <xf numFmtId="0" fontId="35" fillId="0" borderId="6" xfId="0" applyFont="1" applyBorder="1" applyAlignment="1">
      <alignment horizontal="right" vertical="center"/>
    </xf>
    <xf numFmtId="0" fontId="35" fillId="0" borderId="7" xfId="0" applyFont="1" applyBorder="1" applyAlignment="1">
      <alignment horizontal="right" vertical="center"/>
    </xf>
    <xf numFmtId="0" fontId="35" fillId="0" borderId="6" xfId="0" applyFont="1" applyBorder="1" applyAlignment="1">
      <alignment horizontal="center" vertical="center"/>
    </xf>
    <xf numFmtId="0" fontId="41" fillId="0" borderId="0" xfId="0" applyFont="1" applyAlignment="1">
      <alignment vertical="center"/>
    </xf>
    <xf numFmtId="0" fontId="41" fillId="0" borderId="0" xfId="0" applyFont="1" applyAlignment="1">
      <alignment horizontal="center" vertical="center"/>
    </xf>
    <xf numFmtId="0" fontId="40" fillId="0" borderId="0" xfId="0" applyFont="1"/>
    <xf numFmtId="0" fontId="41" fillId="0" borderId="6" xfId="0" applyFont="1" applyBorder="1" applyAlignment="1">
      <alignment vertical="center"/>
    </xf>
    <xf numFmtId="0" fontId="35" fillId="2" borderId="9" xfId="0" applyFont="1" applyFill="1" applyBorder="1" applyAlignment="1">
      <alignment vertical="center" wrapText="1"/>
    </xf>
    <xf numFmtId="0" fontId="35" fillId="0" borderId="0" xfId="0" applyFont="1" applyAlignment="1">
      <alignment vertical="center" wrapText="1"/>
    </xf>
    <xf numFmtId="0" fontId="38" fillId="3" borderId="2" xfId="0" applyFont="1" applyFill="1" applyBorder="1" applyAlignment="1">
      <alignment vertical="top"/>
    </xf>
    <xf numFmtId="0" fontId="59" fillId="3" borderId="2" xfId="0" applyFont="1" applyFill="1" applyBorder="1" applyAlignment="1">
      <alignment vertical="center"/>
    </xf>
    <xf numFmtId="0" fontId="59" fillId="3" borderId="9" xfId="0" quotePrefix="1" applyFont="1" applyFill="1" applyBorder="1" applyAlignment="1">
      <alignment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3" fontId="34" fillId="0" borderId="9" xfId="0" applyNumberFormat="1" applyFont="1" applyBorder="1" applyAlignment="1">
      <alignment horizontal="right" vertical="center"/>
    </xf>
    <xf numFmtId="0" fontId="34" fillId="0" borderId="0" xfId="0" applyFont="1" applyAlignment="1">
      <alignment horizontal="right" vertical="center"/>
    </xf>
    <xf numFmtId="0" fontId="34" fillId="0" borderId="9" xfId="0" applyFont="1" applyBorder="1" applyAlignment="1">
      <alignment horizontal="right" vertical="center"/>
    </xf>
    <xf numFmtId="0" fontId="34" fillId="0" borderId="9" xfId="0" applyFont="1" applyBorder="1" applyAlignment="1">
      <alignment vertical="center" wrapText="1"/>
    </xf>
    <xf numFmtId="0" fontId="34" fillId="0" borderId="9" xfId="0" applyFont="1" applyBorder="1" applyAlignment="1">
      <alignment horizontal="left" vertical="center" indent="2"/>
    </xf>
    <xf numFmtId="0" fontId="44" fillId="0" borderId="5" xfId="0" applyFont="1" applyBorder="1" applyAlignment="1">
      <alignment vertical="center"/>
    </xf>
    <xf numFmtId="3" fontId="44" fillId="0" borderId="6" xfId="0" applyNumberFormat="1" applyFont="1" applyBorder="1" applyAlignment="1">
      <alignment vertical="center"/>
    </xf>
    <xf numFmtId="10" fontId="44" fillId="0" borderId="5" xfId="0" applyNumberFormat="1" applyFont="1" applyBorder="1" applyAlignment="1">
      <alignment horizontal="center" vertical="center"/>
    </xf>
    <xf numFmtId="10" fontId="44" fillId="0" borderId="6" xfId="0" applyNumberFormat="1" applyFont="1" applyBorder="1" applyAlignment="1">
      <alignment horizontal="center" vertical="center"/>
    </xf>
    <xf numFmtId="0" fontId="34" fillId="0" borderId="13" xfId="0" applyFont="1" applyBorder="1" applyAlignment="1">
      <alignment vertical="center"/>
    </xf>
    <xf numFmtId="0" fontId="44" fillId="2" borderId="14" xfId="0" applyFont="1" applyFill="1" applyBorder="1" applyAlignment="1">
      <alignment vertical="center"/>
    </xf>
    <xf numFmtId="3" fontId="34" fillId="2" borderId="14" xfId="0" applyNumberFormat="1" applyFont="1" applyFill="1" applyBorder="1" applyAlignment="1">
      <alignment vertical="center"/>
    </xf>
    <xf numFmtId="3" fontId="34" fillId="2" borderId="13" xfId="0" applyNumberFormat="1" applyFont="1" applyFill="1" applyBorder="1" applyAlignment="1">
      <alignment vertical="center"/>
    </xf>
    <xf numFmtId="3" fontId="34" fillId="2" borderId="15" xfId="0" applyNumberFormat="1" applyFont="1" applyFill="1" applyBorder="1" applyAlignment="1">
      <alignment vertical="center"/>
    </xf>
    <xf numFmtId="10" fontId="34" fillId="2" borderId="14" xfId="0" applyNumberFormat="1" applyFont="1" applyFill="1" applyBorder="1" applyAlignment="1">
      <alignment horizontal="center" vertical="center"/>
    </xf>
    <xf numFmtId="10" fontId="34" fillId="2" borderId="13" xfId="0" applyNumberFormat="1" applyFont="1" applyFill="1" applyBorder="1" applyAlignment="1">
      <alignment horizontal="center" vertical="center"/>
    </xf>
    <xf numFmtId="3" fontId="34" fillId="0" borderId="2" xfId="0" applyNumberFormat="1" applyFont="1" applyBorder="1" applyAlignment="1">
      <alignment vertical="center"/>
    </xf>
    <xf numFmtId="3" fontId="34" fillId="0" borderId="3" xfId="0" applyNumberFormat="1" applyFont="1" applyBorder="1" applyAlignment="1">
      <alignment vertical="center"/>
    </xf>
    <xf numFmtId="3" fontId="34" fillId="0" borderId="11" xfId="0" applyNumberFormat="1" applyFont="1" applyBorder="1" applyAlignment="1">
      <alignment vertical="center"/>
    </xf>
    <xf numFmtId="3" fontId="34" fillId="0" borderId="5" xfId="0" applyNumberFormat="1" applyFont="1" applyBorder="1" applyAlignment="1">
      <alignment vertical="center"/>
    </xf>
    <xf numFmtId="3" fontId="34" fillId="0" borderId="7" xfId="0" applyNumberFormat="1" applyFont="1" applyBorder="1" applyAlignment="1">
      <alignment vertical="center"/>
    </xf>
    <xf numFmtId="10" fontId="34" fillId="0" borderId="5" xfId="0" applyNumberFormat="1" applyFont="1" applyBorder="1" applyAlignment="1">
      <alignment horizontal="center" vertical="center"/>
    </xf>
    <xf numFmtId="10" fontId="34" fillId="0" borderId="6" xfId="0" applyNumberFormat="1" applyFont="1" applyBorder="1" applyAlignment="1">
      <alignment horizontal="center" vertical="center"/>
    </xf>
    <xf numFmtId="0" fontId="44" fillId="0" borderId="12" xfId="0" applyFont="1" applyBorder="1" applyAlignment="1">
      <alignment vertical="center"/>
    </xf>
    <xf numFmtId="3" fontId="44" fillId="0" borderId="13" xfId="0" applyNumberFormat="1" applyFont="1" applyBorder="1" applyAlignment="1">
      <alignment vertical="center"/>
    </xf>
    <xf numFmtId="10" fontId="44" fillId="0" borderId="14" xfId="0" applyNumberFormat="1" applyFont="1" applyBorder="1" applyAlignment="1">
      <alignment horizontal="center" vertical="center"/>
    </xf>
    <xf numFmtId="3" fontId="44" fillId="0" borderId="2" xfId="0" applyNumberFormat="1" applyFont="1" applyBorder="1" applyAlignment="1">
      <alignment vertical="center"/>
    </xf>
    <xf numFmtId="3" fontId="44" fillId="0" borderId="3" xfId="0" applyNumberFormat="1" applyFont="1" applyBorder="1" applyAlignment="1">
      <alignment vertical="center"/>
    </xf>
    <xf numFmtId="3" fontId="44" fillId="0" borderId="11" xfId="0" applyNumberFormat="1" applyFont="1" applyBorder="1" applyAlignment="1">
      <alignment vertical="center"/>
    </xf>
    <xf numFmtId="3" fontId="44" fillId="0" borderId="9" xfId="0" applyNumberFormat="1" applyFont="1" applyBorder="1" applyAlignment="1">
      <alignment vertical="center"/>
    </xf>
    <xf numFmtId="3" fontId="44" fillId="0" borderId="0" xfId="0" applyNumberFormat="1" applyFont="1" applyAlignment="1">
      <alignment vertical="center"/>
    </xf>
    <xf numFmtId="3" fontId="44" fillId="0" borderId="10" xfId="0" applyNumberFormat="1" applyFont="1" applyBorder="1" applyAlignment="1">
      <alignment vertical="center"/>
    </xf>
    <xf numFmtId="0" fontId="34" fillId="0" borderId="5" xfId="0" applyFont="1" applyBorder="1" applyAlignment="1">
      <alignment vertical="center"/>
    </xf>
    <xf numFmtId="3" fontId="44" fillId="0" borderId="5" xfId="0" applyNumberFormat="1" applyFont="1" applyBorder="1" applyAlignment="1">
      <alignment horizontal="center" vertical="center"/>
    </xf>
    <xf numFmtId="3" fontId="44" fillId="0" borderId="7" xfId="0" applyNumberFormat="1" applyFont="1" applyBorder="1" applyAlignment="1">
      <alignment horizontal="center" vertical="center"/>
    </xf>
    <xf numFmtId="0" fontId="44" fillId="0" borderId="14" xfId="0" applyFont="1" applyBorder="1" applyAlignment="1">
      <alignment vertical="center"/>
    </xf>
    <xf numFmtId="0" fontId="34" fillId="0" borderId="13" xfId="0" applyFont="1" applyBorder="1"/>
    <xf numFmtId="3" fontId="34" fillId="0" borderId="10" xfId="0" applyNumberFormat="1" applyFont="1" applyBorder="1" applyAlignment="1">
      <alignment vertical="center"/>
    </xf>
    <xf numFmtId="0" fontId="34" fillId="0" borderId="5" xfId="0" applyFont="1" applyBorder="1" applyAlignment="1">
      <alignment vertical="center" wrapText="1"/>
    </xf>
    <xf numFmtId="0" fontId="34" fillId="0" borderId="5" xfId="0" applyFont="1" applyBorder="1" applyAlignment="1">
      <alignment horizontal="right" vertical="center"/>
    </xf>
    <xf numFmtId="0" fontId="34" fillId="0" borderId="6" xfId="0" applyFont="1" applyBorder="1" applyAlignment="1">
      <alignment horizontal="right" vertical="center"/>
    </xf>
    <xf numFmtId="0" fontId="34" fillId="0" borderId="7" xfId="0" applyFont="1" applyBorder="1" applyAlignment="1">
      <alignment horizontal="right" vertical="center"/>
    </xf>
    <xf numFmtId="0" fontId="34" fillId="0" borderId="6" xfId="0" applyFont="1" applyBorder="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4" fillId="0" borderId="6" xfId="0" applyFont="1" applyBorder="1" applyAlignment="1">
      <alignment vertical="center"/>
    </xf>
    <xf numFmtId="0" fontId="34" fillId="0" borderId="3" xfId="0" applyFont="1" applyBorder="1" applyAlignment="1">
      <alignment horizontal="center" vertical="center"/>
    </xf>
    <xf numFmtId="0" fontId="34" fillId="2" borderId="9" xfId="0" applyFont="1" applyFill="1" applyBorder="1" applyAlignment="1">
      <alignment vertical="center" wrapText="1"/>
    </xf>
    <xf numFmtId="0" fontId="34" fillId="0" borderId="7" xfId="0" applyFont="1" applyBorder="1" applyAlignment="1">
      <alignment horizontal="center" vertical="center"/>
    </xf>
    <xf numFmtId="0" fontId="34" fillId="0" borderId="0" xfId="0" applyFont="1" applyAlignment="1">
      <alignment vertical="center" wrapText="1"/>
    </xf>
    <xf numFmtId="165" fontId="35" fillId="0" borderId="2" xfId="0" applyNumberFormat="1" applyFont="1" applyBorder="1" applyAlignment="1">
      <alignment horizontal="center" vertical="center"/>
    </xf>
    <xf numFmtId="165" fontId="35" fillId="0" borderId="3" xfId="0" applyNumberFormat="1" applyFont="1" applyBorder="1" applyAlignment="1">
      <alignment horizontal="center" vertical="center"/>
    </xf>
    <xf numFmtId="165" fontId="35" fillId="0" borderId="9" xfId="0" applyNumberFormat="1" applyFont="1" applyBorder="1" applyAlignment="1">
      <alignment horizontal="center" vertical="center"/>
    </xf>
    <xf numFmtId="165" fontId="35" fillId="0" borderId="0" xfId="0" applyNumberFormat="1" applyFont="1" applyBorder="1" applyAlignment="1">
      <alignment horizontal="center" vertical="center"/>
    </xf>
    <xf numFmtId="165" fontId="41" fillId="0" borderId="5" xfId="0" applyNumberFormat="1" applyFont="1" applyBorder="1" applyAlignment="1">
      <alignment horizontal="center" vertical="center"/>
    </xf>
    <xf numFmtId="165" fontId="41" fillId="0" borderId="6" xfId="0" applyNumberFormat="1" applyFont="1" applyBorder="1" applyAlignment="1">
      <alignment horizontal="center" vertical="center"/>
    </xf>
    <xf numFmtId="165" fontId="35" fillId="0" borderId="13" xfId="0" applyNumberFormat="1" applyFont="1" applyBorder="1" applyAlignment="1">
      <alignment horizontal="center" vertical="center"/>
    </xf>
    <xf numFmtId="165" fontId="35" fillId="0" borderId="5" xfId="0" applyNumberFormat="1" applyFont="1" applyBorder="1" applyAlignment="1">
      <alignment horizontal="center" vertical="center"/>
    </xf>
    <xf numFmtId="165" fontId="35" fillId="0" borderId="6" xfId="0" applyNumberFormat="1" applyFont="1" applyBorder="1" applyAlignment="1">
      <alignment horizontal="center" vertical="center"/>
    </xf>
    <xf numFmtId="0" fontId="41" fillId="0" borderId="13" xfId="0" applyFont="1" applyBorder="1" applyAlignment="1">
      <alignment vertical="center"/>
    </xf>
    <xf numFmtId="165" fontId="41" fillId="0" borderId="13" xfId="0" applyNumberFormat="1" applyFont="1" applyBorder="1" applyAlignment="1">
      <alignment horizontal="center" vertical="center"/>
    </xf>
    <xf numFmtId="3" fontId="41" fillId="0" borderId="13" xfId="0" applyNumberFormat="1" applyFont="1" applyBorder="1" applyAlignment="1">
      <alignment horizontal="center" vertical="center"/>
    </xf>
    <xf numFmtId="3" fontId="41" fillId="0" borderId="2" xfId="0" applyNumberFormat="1" applyFont="1" applyBorder="1" applyAlignment="1">
      <alignment horizontal="center" vertical="center"/>
    </xf>
    <xf numFmtId="3" fontId="41" fillId="0" borderId="3" xfId="0" applyNumberFormat="1" applyFont="1" applyBorder="1" applyAlignment="1">
      <alignment horizontal="center" vertical="center"/>
    </xf>
    <xf numFmtId="3" fontId="35" fillId="0" borderId="0" xfId="0" applyNumberFormat="1" applyFont="1" applyAlignment="1">
      <alignment horizontal="center" vertical="center"/>
    </xf>
    <xf numFmtId="3" fontId="35" fillId="0" borderId="3" xfId="0" applyNumberFormat="1" applyFont="1" applyBorder="1" applyAlignment="1">
      <alignment horizontal="center" vertical="center"/>
    </xf>
    <xf numFmtId="3" fontId="35" fillId="0" borderId="6" xfId="0" applyNumberFormat="1" applyFont="1" applyBorder="1" applyAlignment="1">
      <alignment horizontal="center" vertical="center"/>
    </xf>
    <xf numFmtId="3" fontId="35" fillId="0" borderId="7" xfId="0" applyNumberFormat="1" applyFont="1" applyBorder="1" applyAlignment="1">
      <alignment horizontal="center" vertical="center"/>
    </xf>
    <xf numFmtId="0" fontId="40" fillId="0" borderId="0" xfId="0" applyFont="1" applyBorder="1"/>
    <xf numFmtId="0" fontId="35" fillId="0" borderId="6" xfId="0" applyFont="1" applyBorder="1"/>
    <xf numFmtId="0" fontId="40" fillId="0" borderId="6" xfId="0" applyFont="1" applyBorder="1"/>
    <xf numFmtId="0" fontId="38" fillId="3" borderId="1" xfId="0" applyFont="1" applyFill="1" applyBorder="1" applyAlignment="1">
      <alignment vertical="top"/>
    </xf>
    <xf numFmtId="0" fontId="38" fillId="3" borderId="9" xfId="0" quotePrefix="1" applyFont="1" applyFill="1" applyBorder="1" applyAlignment="1">
      <alignment vertical="top"/>
    </xf>
    <xf numFmtId="165" fontId="35" fillId="0" borderId="0" xfId="0" applyNumberFormat="1" applyFont="1" applyAlignment="1">
      <alignment horizontal="center" vertical="center"/>
    </xf>
    <xf numFmtId="0" fontId="35" fillId="0" borderId="10" xfId="0" applyFont="1" applyBorder="1" applyAlignment="1">
      <alignment horizontal="right" vertical="center"/>
    </xf>
    <xf numFmtId="0" fontId="35" fillId="0" borderId="8" xfId="0" applyFont="1" applyBorder="1" applyAlignment="1">
      <alignment vertical="center" wrapText="1"/>
    </xf>
    <xf numFmtId="165" fontId="41" fillId="0" borderId="3" xfId="0" applyNumberFormat="1" applyFont="1" applyBorder="1" applyAlignment="1">
      <alignment horizontal="center" vertical="center"/>
    </xf>
    <xf numFmtId="165" fontId="41" fillId="0" borderId="0" xfId="0" applyNumberFormat="1" applyFont="1" applyAlignment="1">
      <alignment horizontal="center" vertical="center"/>
    </xf>
    <xf numFmtId="0" fontId="41" fillId="0" borderId="13" xfId="0" applyFont="1" applyBorder="1" applyAlignment="1">
      <alignment horizontal="center" vertical="center"/>
    </xf>
    <xf numFmtId="2" fontId="41" fillId="0" borderId="13" xfId="0" applyNumberFormat="1"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35" fillId="0" borderId="14" xfId="0" applyFont="1" applyBorder="1" applyAlignment="1">
      <alignment horizontal="center"/>
    </xf>
    <xf numFmtId="0" fontId="35" fillId="0" borderId="13" xfId="0" applyFont="1" applyBorder="1" applyAlignment="1">
      <alignment horizontal="center"/>
    </xf>
    <xf numFmtId="0" fontId="38" fillId="3" borderId="8" xfId="0" applyFont="1" applyFill="1" applyBorder="1" applyAlignment="1">
      <alignment vertical="top" wrapText="1"/>
    </xf>
    <xf numFmtId="0" fontId="38" fillId="3" borderId="0" xfId="0" applyFont="1" applyFill="1"/>
    <xf numFmtId="6" fontId="38" fillId="3" borderId="8" xfId="0" quotePrefix="1" applyNumberFormat="1" applyFont="1" applyFill="1" applyBorder="1" applyAlignment="1">
      <alignment horizontal="left" vertical="center" wrapText="1"/>
    </xf>
    <xf numFmtId="0" fontId="46" fillId="3" borderId="4" xfId="1" applyFont="1" applyFill="1" applyBorder="1"/>
    <xf numFmtId="0" fontId="39" fillId="4" borderId="6" xfId="0" applyFont="1" applyFill="1" applyBorder="1" applyAlignment="1">
      <alignment horizontal="center" vertical="center"/>
    </xf>
    <xf numFmtId="0" fontId="38" fillId="3" borderId="6" xfId="0" applyFont="1" applyFill="1" applyBorder="1"/>
    <xf numFmtId="165" fontId="35" fillId="0" borderId="9" xfId="0" applyNumberFormat="1" applyFont="1" applyBorder="1" applyAlignment="1">
      <alignment horizontal="center"/>
    </xf>
    <xf numFmtId="0" fontId="35" fillId="2" borderId="8" xfId="0" applyFont="1" applyFill="1" applyBorder="1" applyAlignment="1">
      <alignment vertical="center" wrapText="1"/>
    </xf>
    <xf numFmtId="165" fontId="35" fillId="0" borderId="0" xfId="0" applyNumberFormat="1" applyFont="1" applyAlignment="1">
      <alignment horizontal="right"/>
    </xf>
    <xf numFmtId="165" fontId="35" fillId="0" borderId="10" xfId="0" applyNumberFormat="1" applyFont="1" applyBorder="1" applyAlignment="1">
      <alignment horizontal="right"/>
    </xf>
    <xf numFmtId="0" fontId="35" fillId="2" borderId="4" xfId="0" applyFont="1" applyFill="1" applyBorder="1" applyAlignment="1">
      <alignment vertical="center" wrapText="1"/>
    </xf>
    <xf numFmtId="165" fontId="35" fillId="0" borderId="6" xfId="0" applyNumberFormat="1" applyFont="1" applyBorder="1" applyAlignment="1">
      <alignment horizontal="right"/>
    </xf>
    <xf numFmtId="10" fontId="35" fillId="0" borderId="6" xfId="0" applyNumberFormat="1" applyFont="1" applyBorder="1" applyAlignment="1">
      <alignment horizontal="right"/>
    </xf>
    <xf numFmtId="10" fontId="35" fillId="0" borderId="7" xfId="0" applyNumberFormat="1" applyFont="1" applyBorder="1" applyAlignment="1">
      <alignment horizontal="right"/>
    </xf>
    <xf numFmtId="0" fontId="35" fillId="0" borderId="5" xfId="0" applyFont="1" applyBorder="1" applyAlignment="1">
      <alignment horizontal="center"/>
    </xf>
    <xf numFmtId="0" fontId="35" fillId="0" borderId="6" xfId="0" applyFont="1" applyBorder="1" applyAlignment="1">
      <alignment horizontal="center"/>
    </xf>
    <xf numFmtId="0" fontId="35" fillId="2" borderId="0" xfId="0" applyFont="1" applyFill="1" applyAlignment="1">
      <alignment vertical="center" wrapText="1"/>
    </xf>
    <xf numFmtId="0" fontId="38" fillId="4" borderId="8" xfId="0" applyFont="1" applyFill="1" applyBorder="1" applyAlignment="1">
      <alignment vertical="center" wrapText="1"/>
    </xf>
    <xf numFmtId="0" fontId="43" fillId="3" borderId="6" xfId="0" applyFont="1" applyFill="1" applyBorder="1"/>
    <xf numFmtId="165" fontId="40" fillId="2" borderId="9" xfId="0" applyNumberFormat="1" applyFont="1" applyFill="1" applyBorder="1" applyAlignment="1">
      <alignment horizontal="center" wrapText="1"/>
    </xf>
    <xf numFmtId="165" fontId="40" fillId="2" borderId="0" xfId="0" applyNumberFormat="1" applyFont="1" applyFill="1" applyAlignment="1">
      <alignment horizontal="center"/>
    </xf>
    <xf numFmtId="165" fontId="43" fillId="0" borderId="9" xfId="0" applyNumberFormat="1" applyFont="1" applyBorder="1" applyAlignment="1">
      <alignment horizontal="center"/>
    </xf>
    <xf numFmtId="0" fontId="41" fillId="2" borderId="4" xfId="0" applyFont="1" applyFill="1" applyBorder="1" applyAlignment="1">
      <alignment horizontal="center"/>
    </xf>
    <xf numFmtId="165" fontId="40" fillId="2" borderId="5" xfId="0" applyNumberFormat="1" applyFont="1" applyFill="1" applyBorder="1" applyAlignment="1">
      <alignment horizontal="center" wrapText="1"/>
    </xf>
    <xf numFmtId="165" fontId="40" fillId="2" borderId="6" xfId="2" applyNumberFormat="1" applyFont="1" applyFill="1" applyBorder="1" applyAlignment="1">
      <alignment horizontal="center"/>
    </xf>
    <xf numFmtId="165" fontId="40" fillId="2" borderId="6" xfId="0" applyNumberFormat="1" applyFont="1" applyFill="1" applyBorder="1" applyAlignment="1">
      <alignment horizontal="center"/>
    </xf>
    <xf numFmtId="165" fontId="43" fillId="0" borderId="5" xfId="0" applyNumberFormat="1" applyFont="1" applyBorder="1" applyAlignment="1">
      <alignment horizontal="center"/>
    </xf>
    <xf numFmtId="0" fontId="42" fillId="2" borderId="12" xfId="0" applyFont="1" applyFill="1" applyBorder="1" applyAlignment="1">
      <alignment horizontal="center"/>
    </xf>
    <xf numFmtId="0" fontId="42" fillId="0" borderId="14" xfId="0" applyFont="1" applyBorder="1" applyAlignment="1">
      <alignment horizontal="center" wrapText="1"/>
    </xf>
    <xf numFmtId="0" fontId="42" fillId="2" borderId="13" xfId="0" applyFont="1" applyFill="1" applyBorder="1" applyAlignment="1">
      <alignment horizontal="center"/>
    </xf>
    <xf numFmtId="0" fontId="45" fillId="0" borderId="14" xfId="0" applyFont="1" applyBorder="1" applyAlignment="1">
      <alignment horizontal="center" vertical="center"/>
    </xf>
    <xf numFmtId="0" fontId="41" fillId="2" borderId="12" xfId="0" applyFont="1" applyFill="1" applyBorder="1" applyAlignment="1">
      <alignment horizontal="center"/>
    </xf>
    <xf numFmtId="0" fontId="41" fillId="0" borderId="14" xfId="0" applyFont="1" applyBorder="1" applyAlignment="1">
      <alignment horizontal="center" wrapText="1"/>
    </xf>
    <xf numFmtId="0" fontId="41" fillId="2" borderId="13" xfId="0" applyFont="1" applyFill="1" applyBorder="1" applyAlignment="1">
      <alignment horizontal="center"/>
    </xf>
    <xf numFmtId="0" fontId="41" fillId="2" borderId="2" xfId="0" applyFont="1" applyFill="1" applyBorder="1" applyAlignment="1">
      <alignment horizontal="center"/>
    </xf>
    <xf numFmtId="10" fontId="40" fillId="2" borderId="2" xfId="0" applyNumberFormat="1" applyFont="1" applyFill="1" applyBorder="1" applyAlignment="1">
      <alignment horizontal="center" wrapText="1"/>
    </xf>
    <xf numFmtId="10" fontId="40" fillId="2" borderId="3" xfId="0" applyNumberFormat="1" applyFont="1" applyFill="1" applyBorder="1" applyAlignment="1">
      <alignment horizontal="center"/>
    </xf>
    <xf numFmtId="10" fontId="40" fillId="2" borderId="11" xfId="0" applyNumberFormat="1" applyFont="1" applyFill="1" applyBorder="1" applyAlignment="1">
      <alignment horizontal="center"/>
    </xf>
    <xf numFmtId="10" fontId="40" fillId="2" borderId="2" xfId="0" applyNumberFormat="1" applyFont="1" applyFill="1" applyBorder="1" applyAlignment="1">
      <alignment horizontal="center"/>
    </xf>
    <xf numFmtId="17" fontId="42" fillId="0" borderId="5" xfId="0" applyNumberFormat="1" applyFont="1" applyBorder="1" applyAlignment="1">
      <alignment horizontal="center"/>
    </xf>
    <xf numFmtId="10" fontId="40" fillId="0" borderId="5" xfId="0" applyNumberFormat="1" applyFont="1" applyBorder="1" applyAlignment="1">
      <alignment horizontal="center" wrapText="1"/>
    </xf>
    <xf numFmtId="10" fontId="40" fillId="0" borderId="6" xfId="0" applyNumberFormat="1" applyFont="1" applyBorder="1" applyAlignment="1">
      <alignment horizontal="center"/>
    </xf>
    <xf numFmtId="10" fontId="40" fillId="0" borderId="7" xfId="0" applyNumberFormat="1" applyFont="1" applyBorder="1" applyAlignment="1">
      <alignment horizontal="center"/>
    </xf>
    <xf numFmtId="10" fontId="40" fillId="0" borderId="5" xfId="0" applyNumberFormat="1" applyFont="1" applyBorder="1" applyAlignment="1">
      <alignment horizontal="center"/>
    </xf>
    <xf numFmtId="0" fontId="42" fillId="0" borderId="9" xfId="0" applyFont="1" applyBorder="1" applyAlignment="1">
      <alignment horizontal="center" wrapText="1"/>
    </xf>
    <xf numFmtId="0" fontId="42" fillId="0" borderId="3" xfId="0" applyFont="1" applyBorder="1" applyAlignment="1">
      <alignment horizontal="center" vertical="center"/>
    </xf>
    <xf numFmtId="0" fontId="42" fillId="0" borderId="5" xfId="0" applyFont="1" applyBorder="1" applyAlignment="1">
      <alignment horizontal="center" wrapText="1"/>
    </xf>
    <xf numFmtId="0" fontId="42" fillId="0" borderId="6" xfId="0" applyFont="1" applyBorder="1" applyAlignment="1">
      <alignment horizontal="center" vertical="center"/>
    </xf>
    <xf numFmtId="0" fontId="38" fillId="3" borderId="2" xfId="0" applyFont="1" applyFill="1" applyBorder="1" applyAlignment="1">
      <alignment vertical="top" wrapText="1"/>
    </xf>
    <xf numFmtId="0" fontId="38" fillId="3" borderId="9" xfId="0" quotePrefix="1" applyFont="1" applyFill="1" applyBorder="1" applyAlignment="1">
      <alignment vertical="top" wrapText="1"/>
    </xf>
    <xf numFmtId="0" fontId="46" fillId="3" borderId="5" xfId="1" applyFont="1" applyFill="1" applyBorder="1"/>
    <xf numFmtId="167" fontId="35" fillId="0" borderId="9" xfId="3" applyNumberFormat="1" applyFont="1" applyFill="1" applyBorder="1" applyAlignment="1">
      <alignment horizontal="right"/>
    </xf>
    <xf numFmtId="167" fontId="35" fillId="0" borderId="0" xfId="3" applyNumberFormat="1" applyFont="1" applyFill="1" applyBorder="1" applyAlignment="1">
      <alignment horizontal="right"/>
    </xf>
    <xf numFmtId="167" fontId="35" fillId="0" borderId="10" xfId="3" applyNumberFormat="1" applyFont="1" applyFill="1" applyBorder="1" applyAlignment="1">
      <alignment horizontal="right"/>
    </xf>
    <xf numFmtId="165" fontId="35" fillId="0" borderId="0" xfId="24" applyNumberFormat="1" applyFont="1" applyAlignment="1">
      <alignment horizontal="center"/>
    </xf>
    <xf numFmtId="165" fontId="35" fillId="0" borderId="3" xfId="24" applyNumberFormat="1" applyFont="1" applyBorder="1" applyAlignment="1">
      <alignment horizontal="center"/>
    </xf>
    <xf numFmtId="0" fontId="35" fillId="0" borderId="5" xfId="0" applyFont="1" applyBorder="1" applyAlignment="1">
      <alignment wrapText="1"/>
    </xf>
    <xf numFmtId="167" fontId="35" fillId="0" borderId="5" xfId="3" applyNumberFormat="1" applyFont="1" applyFill="1" applyBorder="1" applyAlignment="1">
      <alignment horizontal="right"/>
    </xf>
    <xf numFmtId="167" fontId="35" fillId="0" borderId="6" xfId="3" applyNumberFormat="1" applyFont="1" applyFill="1" applyBorder="1" applyAlignment="1">
      <alignment horizontal="right"/>
    </xf>
    <xf numFmtId="167" fontId="35" fillId="0" borderId="7" xfId="3" applyNumberFormat="1" applyFont="1" applyFill="1" applyBorder="1" applyAlignment="1">
      <alignment horizontal="right"/>
    </xf>
    <xf numFmtId="165" fontId="35" fillId="0" borderId="6" xfId="24" applyNumberFormat="1" applyFont="1" applyBorder="1" applyAlignment="1">
      <alignment horizontal="center"/>
    </xf>
    <xf numFmtId="0" fontId="35" fillId="0" borderId="14" xfId="0" applyFont="1" applyBorder="1" applyAlignment="1">
      <alignment wrapText="1"/>
    </xf>
    <xf numFmtId="167" fontId="35" fillId="0" borderId="14" xfId="3" applyNumberFormat="1" applyFont="1" applyFill="1" applyBorder="1" applyAlignment="1"/>
    <xf numFmtId="167" fontId="35" fillId="0" borderId="13" xfId="3" applyNumberFormat="1" applyFont="1" applyFill="1" applyBorder="1" applyAlignment="1"/>
    <xf numFmtId="167" fontId="35" fillId="0" borderId="15" xfId="3" applyNumberFormat="1" applyFont="1" applyFill="1" applyBorder="1" applyAlignment="1"/>
    <xf numFmtId="165" fontId="35" fillId="0" borderId="13" xfId="24" applyNumberFormat="1" applyFont="1" applyBorder="1" applyAlignment="1">
      <alignment horizontal="center"/>
    </xf>
    <xf numFmtId="0" fontId="43" fillId="0" borderId="0" xfId="0" applyFont="1" applyBorder="1"/>
    <xf numFmtId="0" fontId="38" fillId="3" borderId="8" xfId="0" applyFont="1" applyFill="1" applyBorder="1" applyAlignment="1">
      <alignment vertical="top"/>
    </xf>
    <xf numFmtId="0" fontId="38" fillId="3" borderId="8" xfId="0" quotePrefix="1" applyFont="1" applyFill="1" applyBorder="1" applyAlignment="1">
      <alignment vertical="top"/>
    </xf>
    <xf numFmtId="0" fontId="35" fillId="2" borderId="5" xfId="0" applyFont="1" applyFill="1" applyBorder="1"/>
    <xf numFmtId="165" fontId="35" fillId="0" borderId="5" xfId="0" applyNumberFormat="1" applyFont="1" applyBorder="1" applyAlignment="1">
      <alignment horizontal="center"/>
    </xf>
    <xf numFmtId="0" fontId="41" fillId="0" borderId="12" xfId="0" applyFont="1" applyBorder="1" applyAlignment="1">
      <alignment horizontal="left" vertical="center" wrapText="1"/>
    </xf>
    <xf numFmtId="0" fontId="70" fillId="0" borderId="0" xfId="0" applyFont="1"/>
    <xf numFmtId="0" fontId="70" fillId="0" borderId="0" xfId="0" applyFont="1" applyAlignment="1">
      <alignment horizontal="center"/>
    </xf>
    <xf numFmtId="0" fontId="71" fillId="0" borderId="0" xfId="0" applyFont="1"/>
    <xf numFmtId="0" fontId="38" fillId="3" borderId="1" xfId="0" applyFont="1" applyFill="1" applyBorder="1" applyAlignment="1">
      <alignment vertical="center"/>
    </xf>
    <xf numFmtId="1" fontId="38" fillId="3" borderId="5" xfId="22" applyNumberFormat="1" applyFont="1" applyFill="1" applyBorder="1" applyAlignment="1">
      <alignment horizontal="center" vertical="center"/>
    </xf>
    <xf numFmtId="1" fontId="38" fillId="3" borderId="6" xfId="22" applyNumberFormat="1" applyFont="1" applyFill="1" applyBorder="1" applyAlignment="1">
      <alignment horizontal="center" vertical="center"/>
    </xf>
    <xf numFmtId="3" fontId="43" fillId="9" borderId="9" xfId="0" applyNumberFormat="1" applyFont="1" applyFill="1" applyBorder="1"/>
    <xf numFmtId="3" fontId="43" fillId="9" borderId="0" xfId="0" applyNumberFormat="1" applyFont="1" applyFill="1"/>
    <xf numFmtId="3" fontId="43" fillId="6" borderId="0" xfId="0" applyNumberFormat="1" applyFont="1" applyFill="1"/>
    <xf numFmtId="165" fontId="35" fillId="6" borderId="3" xfId="23" applyNumberFormat="1" applyFont="1" applyFill="1" applyBorder="1" applyAlignment="1">
      <alignment horizontal="center"/>
    </xf>
    <xf numFmtId="0" fontId="40" fillId="6" borderId="8" xfId="0" applyFont="1" applyFill="1" applyBorder="1"/>
    <xf numFmtId="167" fontId="35" fillId="6" borderId="9" xfId="22" applyNumberFormat="1" applyFont="1" applyFill="1" applyBorder="1"/>
    <xf numFmtId="167" fontId="35" fillId="6" borderId="0" xfId="22" applyNumberFormat="1" applyFont="1" applyFill="1" applyBorder="1"/>
    <xf numFmtId="165" fontId="35" fillId="6" borderId="0" xfId="23" applyNumberFormat="1" applyFont="1" applyFill="1" applyAlignment="1">
      <alignment horizontal="center"/>
    </xf>
    <xf numFmtId="0" fontId="40" fillId="0" borderId="4" xfId="0" applyFont="1" applyBorder="1" applyAlignment="1">
      <alignment vertical="center"/>
    </xf>
    <xf numFmtId="0" fontId="42" fillId="6" borderId="12" xfId="0" applyFont="1" applyFill="1" applyBorder="1" applyAlignment="1">
      <alignment horizontal="left" vertical="center"/>
    </xf>
    <xf numFmtId="167" fontId="41" fillId="6" borderId="14" xfId="22" applyNumberFormat="1" applyFont="1" applyFill="1" applyBorder="1"/>
    <xf numFmtId="167" fontId="41" fillId="6" borderId="13" xfId="22" applyNumberFormat="1" applyFont="1" applyFill="1" applyBorder="1"/>
    <xf numFmtId="165" fontId="41" fillId="6" borderId="13" xfId="23" applyNumberFormat="1" applyFont="1" applyFill="1" applyBorder="1" applyAlignment="1">
      <alignment horizontal="center"/>
    </xf>
    <xf numFmtId="167" fontId="35" fillId="6" borderId="2" xfId="22" applyNumberFormat="1" applyFont="1" applyFill="1" applyBorder="1"/>
    <xf numFmtId="167" fontId="35" fillId="6" borderId="3" xfId="22" applyNumberFormat="1" applyFont="1" applyFill="1" applyBorder="1"/>
    <xf numFmtId="167" fontId="35" fillId="6" borderId="11" xfId="22" applyNumberFormat="1" applyFont="1" applyFill="1" applyBorder="1"/>
    <xf numFmtId="167" fontId="35" fillId="6" borderId="10" xfId="22" applyNumberFormat="1" applyFont="1" applyFill="1" applyBorder="1"/>
    <xf numFmtId="167" fontId="41" fillId="6" borderId="15" xfId="22" applyNumberFormat="1" applyFont="1" applyFill="1" applyBorder="1"/>
    <xf numFmtId="165" fontId="41" fillId="0" borderId="13" xfId="0" applyNumberFormat="1" applyFont="1" applyBorder="1" applyAlignment="1">
      <alignment horizontal="center"/>
    </xf>
    <xf numFmtId="165" fontId="41" fillId="0" borderId="15" xfId="0" applyNumberFormat="1" applyFont="1" applyBorder="1" applyAlignment="1">
      <alignment horizontal="center"/>
    </xf>
    <xf numFmtId="6" fontId="38" fillId="3" borderId="8" xfId="0" quotePrefix="1" applyNumberFormat="1" applyFont="1" applyFill="1" applyBorder="1" applyAlignment="1">
      <alignment vertical="center" wrapText="1"/>
    </xf>
    <xf numFmtId="0" fontId="39" fillId="4" borderId="9" xfId="0" applyFont="1" applyFill="1" applyBorder="1" applyAlignment="1">
      <alignment horizontal="center" vertical="center"/>
    </xf>
    <xf numFmtId="0" fontId="40" fillId="0" borderId="9" xfId="0" applyFont="1" applyBorder="1" applyAlignment="1">
      <alignment vertical="center"/>
    </xf>
    <xf numFmtId="165" fontId="40" fillId="0" borderId="9" xfId="0" applyNumberFormat="1" applyFont="1" applyBorder="1" applyAlignment="1">
      <alignment horizontal="center" vertical="center"/>
    </xf>
    <xf numFmtId="165" fontId="40" fillId="0" borderId="3" xfId="0" applyNumberFormat="1" applyFont="1" applyBorder="1" applyAlignment="1">
      <alignment horizontal="center" vertical="center"/>
    </xf>
    <xf numFmtId="0" fontId="40" fillId="0" borderId="5" xfId="0" applyFont="1" applyBorder="1" applyAlignment="1">
      <alignment vertical="center"/>
    </xf>
    <xf numFmtId="165" fontId="40" fillId="0" borderId="5" xfId="0" applyNumberFormat="1" applyFont="1" applyBorder="1" applyAlignment="1">
      <alignment horizontal="center" vertical="center"/>
    </xf>
    <xf numFmtId="165" fontId="40" fillId="0" borderId="6" xfId="0" applyNumberFormat="1" applyFont="1" applyBorder="1" applyAlignment="1">
      <alignment horizontal="center" vertical="center"/>
    </xf>
    <xf numFmtId="0" fontId="42" fillId="0" borderId="14" xfId="0" applyFont="1" applyBorder="1" applyAlignment="1">
      <alignment vertical="center" wrapText="1"/>
    </xf>
    <xf numFmtId="165" fontId="42" fillId="0" borderId="5" xfId="0" applyNumberFormat="1" applyFont="1" applyBorder="1" applyAlignment="1">
      <alignment horizontal="center" vertical="center"/>
    </xf>
    <xf numFmtId="165" fontId="42" fillId="0" borderId="6" xfId="0" applyNumberFormat="1" applyFont="1" applyBorder="1" applyAlignment="1">
      <alignment horizontal="center" vertical="center"/>
    </xf>
    <xf numFmtId="0" fontId="38" fillId="4" borderId="8" xfId="0" applyFont="1" applyFill="1" applyBorder="1" applyAlignment="1">
      <alignment vertical="top"/>
    </xf>
    <xf numFmtId="0" fontId="38" fillId="4" borderId="8" xfId="0" quotePrefix="1" applyFont="1" applyFill="1" applyBorder="1" applyAlignment="1">
      <alignment vertical="top"/>
    </xf>
    <xf numFmtId="165" fontId="35" fillId="2" borderId="2" xfId="0" applyNumberFormat="1" applyFont="1" applyFill="1" applyBorder="1" applyAlignment="1">
      <alignment horizontal="center" vertical="center"/>
    </xf>
    <xf numFmtId="165" fontId="35" fillId="2" borderId="3" xfId="0" applyNumberFormat="1" applyFont="1" applyFill="1" applyBorder="1" applyAlignment="1">
      <alignment horizontal="center" vertical="center"/>
    </xf>
    <xf numFmtId="10" fontId="35" fillId="2" borderId="2" xfId="0" applyNumberFormat="1" applyFont="1" applyFill="1" applyBorder="1" applyAlignment="1">
      <alignment horizontal="center" vertical="center"/>
    </xf>
    <xf numFmtId="165" fontId="35" fillId="2" borderId="9" xfId="0" applyNumberFormat="1" applyFont="1" applyFill="1" applyBorder="1" applyAlignment="1">
      <alignment horizontal="center" vertical="center"/>
    </xf>
    <xf numFmtId="165" fontId="35" fillId="2" borderId="0" xfId="0" applyNumberFormat="1" applyFont="1" applyFill="1" applyAlignment="1">
      <alignment horizontal="center" vertical="center"/>
    </xf>
    <xf numFmtId="10" fontId="35" fillId="2" borderId="5" xfId="0" applyNumberFormat="1" applyFont="1" applyFill="1" applyBorder="1" applyAlignment="1">
      <alignment horizontal="center" vertical="center"/>
    </xf>
    <xf numFmtId="0" fontId="41" fillId="2" borderId="12" xfId="0" applyFont="1" applyFill="1" applyBorder="1" applyAlignment="1">
      <alignment vertical="center"/>
    </xf>
    <xf numFmtId="165" fontId="41" fillId="2" borderId="13" xfId="0" applyNumberFormat="1" applyFont="1" applyFill="1" applyBorder="1" applyAlignment="1">
      <alignment horizontal="center"/>
    </xf>
    <xf numFmtId="3" fontId="41" fillId="2" borderId="14" xfId="0" applyNumberFormat="1" applyFont="1" applyFill="1" applyBorder="1" applyAlignment="1">
      <alignment horizontal="center" vertical="center"/>
    </xf>
    <xf numFmtId="3" fontId="41" fillId="2" borderId="15" xfId="0" applyNumberFormat="1" applyFont="1" applyFill="1" applyBorder="1" applyAlignment="1">
      <alignment horizontal="center" vertical="center"/>
    </xf>
    <xf numFmtId="10" fontId="41" fillId="2" borderId="14" xfId="0" applyNumberFormat="1" applyFont="1" applyFill="1" applyBorder="1" applyAlignment="1">
      <alignment horizontal="center"/>
    </xf>
    <xf numFmtId="0" fontId="56" fillId="0" borderId="0" xfId="0" applyFont="1" applyAlignment="1">
      <alignment horizontal="left" vertical="center"/>
    </xf>
    <xf numFmtId="0" fontId="56" fillId="0" borderId="0" xfId="0" applyFont="1"/>
    <xf numFmtId="0" fontId="72" fillId="0" borderId="0" xfId="0" applyFont="1"/>
    <xf numFmtId="0" fontId="38" fillId="3" borderId="1" xfId="0" applyFont="1" applyFill="1" applyBorder="1" applyAlignment="1">
      <alignment vertical="top" wrapText="1"/>
    </xf>
    <xf numFmtId="0" fontId="38" fillId="3" borderId="5" xfId="0" quotePrefix="1" applyFont="1" applyFill="1" applyBorder="1" applyAlignment="1">
      <alignment horizontal="center" vertical="center"/>
    </xf>
    <xf numFmtId="0" fontId="38" fillId="3" borderId="6" xfId="0" quotePrefix="1" applyFont="1" applyFill="1" applyBorder="1" applyAlignment="1">
      <alignment horizontal="center" vertical="center"/>
    </xf>
    <xf numFmtId="0" fontId="41" fillId="0" borderId="4" xfId="0" applyFont="1" applyBorder="1" applyAlignment="1">
      <alignment wrapText="1"/>
    </xf>
    <xf numFmtId="0" fontId="35" fillId="0" borderId="8" xfId="0" applyFont="1" applyBorder="1"/>
    <xf numFmtId="10" fontId="35" fillId="2" borderId="0" xfId="0" applyNumberFormat="1" applyFont="1" applyFill="1" applyAlignment="1">
      <alignment horizontal="center"/>
    </xf>
    <xf numFmtId="0" fontId="35" fillId="0" borderId="4" xfId="0" applyFont="1" applyBorder="1" applyAlignment="1">
      <alignment vertical="center" wrapText="1"/>
    </xf>
    <xf numFmtId="10" fontId="35" fillId="2" borderId="6" xfId="0" applyNumberFormat="1" applyFont="1" applyFill="1" applyBorder="1" applyAlignment="1">
      <alignment horizontal="center" vertical="center"/>
    </xf>
    <xf numFmtId="0" fontId="35" fillId="0" borderId="0" xfId="0" applyFont="1" applyAlignment="1">
      <alignment horizontal="left" vertical="center" wrapText="1"/>
    </xf>
    <xf numFmtId="0" fontId="55" fillId="3" borderId="0" xfId="0" applyFont="1" applyFill="1" applyAlignment="1">
      <alignment vertical="center"/>
    </xf>
    <xf numFmtId="6" fontId="38" fillId="3" borderId="8" xfId="0" quotePrefix="1" applyNumberFormat="1" applyFont="1" applyFill="1" applyBorder="1" applyAlignment="1">
      <alignment vertical="center"/>
    </xf>
    <xf numFmtId="0" fontId="55" fillId="0" borderId="13" xfId="0" applyFont="1" applyBorder="1" applyAlignment="1">
      <alignment vertical="center"/>
    </xf>
    <xf numFmtId="0" fontId="55" fillId="0" borderId="13" xfId="0" applyFont="1" applyBorder="1"/>
    <xf numFmtId="0" fontId="41" fillId="0" borderId="1" xfId="0" applyFont="1" applyBorder="1" applyAlignment="1">
      <alignment vertical="center"/>
    </xf>
    <xf numFmtId="3" fontId="41" fillId="2" borderId="14" xfId="0" applyNumberFormat="1" applyFont="1" applyFill="1" applyBorder="1" applyAlignment="1">
      <alignment vertical="center"/>
    </xf>
    <xf numFmtId="0" fontId="40" fillId="0" borderId="13" xfId="0" applyFont="1" applyBorder="1" applyAlignment="1">
      <alignment vertical="center"/>
    </xf>
    <xf numFmtId="0" fontId="35" fillId="0" borderId="12" xfId="0" applyFont="1" applyBorder="1" applyAlignment="1">
      <alignment vertical="center"/>
    </xf>
    <xf numFmtId="0" fontId="40" fillId="0" borderId="13" xfId="0" applyFont="1" applyBorder="1"/>
    <xf numFmtId="3" fontId="35" fillId="0" borderId="14" xfId="0" applyNumberFormat="1" applyFont="1" applyBorder="1" applyAlignment="1">
      <alignment vertical="center"/>
    </xf>
    <xf numFmtId="3" fontId="35" fillId="0" borderId="13" xfId="0" applyNumberFormat="1" applyFont="1" applyBorder="1" applyAlignment="1">
      <alignment vertical="center"/>
    </xf>
    <xf numFmtId="165" fontId="35" fillId="0" borderId="14" xfId="0" applyNumberFormat="1" applyFont="1" applyBorder="1" applyAlignment="1">
      <alignment horizontal="center" vertical="center"/>
    </xf>
    <xf numFmtId="0" fontId="40" fillId="0" borderId="0" xfId="0" applyFont="1" applyAlignment="1">
      <alignment vertical="center"/>
    </xf>
    <xf numFmtId="0" fontId="40" fillId="0" borderId="8" xfId="0" applyFont="1" applyBorder="1" applyAlignment="1">
      <alignment vertical="center"/>
    </xf>
    <xf numFmtId="0" fontId="35" fillId="2" borderId="4" xfId="0" applyFont="1" applyFill="1" applyBorder="1" applyAlignment="1">
      <alignment vertical="center"/>
    </xf>
    <xf numFmtId="10" fontId="41" fillId="0" borderId="9" xfId="0" applyNumberFormat="1" applyFont="1" applyBorder="1" applyAlignment="1">
      <alignment vertical="center"/>
    </xf>
    <xf numFmtId="10" fontId="41" fillId="0" borderId="0" xfId="0" applyNumberFormat="1" applyFont="1" applyAlignment="1">
      <alignment vertical="center"/>
    </xf>
    <xf numFmtId="10" fontId="41" fillId="0" borderId="10" xfId="0" applyNumberFormat="1" applyFont="1" applyBorder="1" applyAlignment="1">
      <alignment vertical="center"/>
    </xf>
    <xf numFmtId="0" fontId="35" fillId="2" borderId="8" xfId="0" applyFont="1" applyFill="1" applyBorder="1" applyAlignment="1">
      <alignment vertical="center"/>
    </xf>
    <xf numFmtId="10" fontId="35" fillId="0" borderId="9" xfId="0" applyNumberFormat="1" applyFont="1" applyBorder="1" applyAlignment="1">
      <alignment vertical="center"/>
    </xf>
    <xf numFmtId="10" fontId="35" fillId="0" borderId="10" xfId="0" applyNumberFormat="1" applyFont="1" applyBorder="1" applyAlignment="1">
      <alignment vertical="center"/>
    </xf>
    <xf numFmtId="10" fontId="35" fillId="0" borderId="9" xfId="0" applyNumberFormat="1" applyFont="1" applyBorder="1" applyAlignment="1">
      <alignment horizontal="right" vertical="center"/>
    </xf>
    <xf numFmtId="10" fontId="35" fillId="0" borderId="5" xfId="0" applyNumberFormat="1" applyFont="1" applyBorder="1" applyAlignment="1">
      <alignment horizontal="right" vertical="center"/>
    </xf>
    <xf numFmtId="17" fontId="13" fillId="3" borderId="5" xfId="0" applyNumberFormat="1" applyFont="1" applyFill="1" applyBorder="1" applyAlignment="1">
      <alignment horizontal="center"/>
    </xf>
    <xf numFmtId="17" fontId="13" fillId="3" borderId="7" xfId="0" applyNumberFormat="1" applyFont="1" applyFill="1" applyBorder="1" applyAlignment="1">
      <alignment horizontal="center"/>
    </xf>
    <xf numFmtId="3" fontId="15" fillId="0" borderId="2" xfId="0" applyNumberFormat="1" applyFont="1" applyBorder="1" applyAlignment="1">
      <alignment horizontal="right"/>
    </xf>
    <xf numFmtId="3" fontId="15" fillId="0" borderId="3" xfId="0" applyNumberFormat="1" applyFont="1" applyBorder="1" applyAlignment="1">
      <alignment horizontal="right"/>
    </xf>
    <xf numFmtId="3" fontId="15" fillId="0" borderId="9" xfId="0" applyNumberFormat="1" applyFont="1" applyBorder="1" applyAlignment="1">
      <alignment horizontal="right"/>
    </xf>
    <xf numFmtId="3" fontId="15" fillId="0" borderId="0" xfId="0" applyNumberFormat="1" applyFont="1" applyAlignment="1">
      <alignment horizontal="right"/>
    </xf>
    <xf numFmtId="165" fontId="15" fillId="2" borderId="9" xfId="0" applyNumberFormat="1" applyFont="1" applyFill="1" applyBorder="1" applyAlignment="1">
      <alignment horizontal="center"/>
    </xf>
    <xf numFmtId="3" fontId="15" fillId="0" borderId="14" xfId="0" applyNumberFormat="1" applyFont="1" applyBorder="1" applyAlignment="1">
      <alignment horizontal="right"/>
    </xf>
    <xf numFmtId="3" fontId="15" fillId="0" borderId="13" xfId="0" applyNumberFormat="1" applyFont="1" applyBorder="1" applyAlignment="1">
      <alignment horizontal="right"/>
    </xf>
    <xf numFmtId="3" fontId="16" fillId="0" borderId="14" xfId="0" applyNumberFormat="1" applyFont="1" applyBorder="1"/>
    <xf numFmtId="3" fontId="16" fillId="0" borderId="15" xfId="0" applyNumberFormat="1" applyFont="1" applyBorder="1"/>
    <xf numFmtId="165" fontId="16" fillId="0" borderId="14" xfId="0" applyNumberFormat="1" applyFont="1" applyBorder="1" applyAlignment="1">
      <alignment horizontal="center"/>
    </xf>
    <xf numFmtId="10" fontId="15" fillId="0" borderId="2" xfId="0" applyNumberFormat="1" applyFont="1" applyBorder="1" applyAlignment="1">
      <alignment horizontal="right"/>
    </xf>
    <xf numFmtId="10" fontId="15" fillId="0" borderId="3" xfId="0" applyNumberFormat="1" applyFont="1" applyBorder="1" applyAlignment="1">
      <alignment horizontal="right"/>
    </xf>
    <xf numFmtId="10" fontId="15" fillId="0" borderId="9" xfId="0" applyNumberFormat="1" applyFont="1" applyBorder="1" applyAlignment="1">
      <alignment horizontal="right"/>
    </xf>
    <xf numFmtId="10" fontId="15" fillId="0" borderId="0" xfId="0" applyNumberFormat="1" applyFont="1" applyAlignment="1">
      <alignment horizontal="right"/>
    </xf>
    <xf numFmtId="10" fontId="15" fillId="0" borderId="5" xfId="0" applyNumberFormat="1" applyFont="1" applyBorder="1" applyAlignment="1">
      <alignment horizontal="right"/>
    </xf>
    <xf numFmtId="10" fontId="15" fillId="0" borderId="6" xfId="0" applyNumberFormat="1" applyFont="1" applyBorder="1" applyAlignment="1">
      <alignment horizontal="right"/>
    </xf>
    <xf numFmtId="3" fontId="40" fillId="0" borderId="0" xfId="0" applyNumberFormat="1" applyFont="1" applyAlignment="1">
      <alignment vertical="center"/>
    </xf>
    <xf numFmtId="0" fontId="73" fillId="0" borderId="0" xfId="0" applyFont="1"/>
    <xf numFmtId="3" fontId="35" fillId="0" borderId="2" xfId="0" applyNumberFormat="1" applyFont="1" applyBorder="1"/>
    <xf numFmtId="3" fontId="35" fillId="0" borderId="3" xfId="0" applyNumberFormat="1" applyFont="1" applyBorder="1"/>
    <xf numFmtId="3" fontId="40" fillId="0" borderId="11" xfId="0" applyNumberFormat="1" applyFont="1" applyBorder="1"/>
    <xf numFmtId="3" fontId="40" fillId="0" borderId="10" xfId="0" applyNumberFormat="1" applyFont="1" applyBorder="1"/>
    <xf numFmtId="3" fontId="41" fillId="0" borderId="14" xfId="0" applyNumberFormat="1" applyFont="1" applyBorder="1"/>
    <xf numFmtId="3" fontId="41" fillId="0" borderId="13" xfId="0" applyNumberFormat="1" applyFont="1" applyBorder="1"/>
    <xf numFmtId="0" fontId="38" fillId="3" borderId="9" xfId="0" applyFont="1" applyFill="1" applyBorder="1" applyAlignment="1">
      <alignment vertical="top"/>
    </xf>
    <xf numFmtId="6" fontId="38" fillId="3" borderId="0" xfId="0" quotePrefix="1" applyNumberFormat="1" applyFont="1" applyFill="1"/>
    <xf numFmtId="3" fontId="35" fillId="0" borderId="6" xfId="0" applyNumberFormat="1" applyFont="1" applyBorder="1"/>
    <xf numFmtId="3" fontId="35" fillId="0" borderId="7" xfId="0" applyNumberFormat="1" applyFont="1" applyBorder="1"/>
    <xf numFmtId="3" fontId="40" fillId="0" borderId="2" xfId="0" applyNumberFormat="1" applyFont="1" applyBorder="1"/>
    <xf numFmtId="3" fontId="40" fillId="0" borderId="3" xfId="0" applyNumberFormat="1" applyFont="1" applyBorder="1"/>
    <xf numFmtId="3" fontId="40" fillId="0" borderId="9" xfId="0" applyNumberFormat="1" applyFont="1" applyBorder="1"/>
    <xf numFmtId="3" fontId="40" fillId="0" borderId="0" xfId="0" applyNumberFormat="1" applyFont="1"/>
    <xf numFmtId="3" fontId="42" fillId="0" borderId="14" xfId="0" applyNumberFormat="1" applyFont="1" applyBorder="1" applyAlignment="1">
      <alignment vertical="center"/>
    </xf>
    <xf numFmtId="0" fontId="55" fillId="3" borderId="3" xfId="0" applyFont="1" applyFill="1" applyBorder="1"/>
    <xf numFmtId="0" fontId="38" fillId="3" borderId="7" xfId="0" quotePrefix="1" applyFont="1" applyFill="1" applyBorder="1" applyAlignment="1">
      <alignment horizontal="center" vertical="center"/>
    </xf>
    <xf numFmtId="10" fontId="43" fillId="0" borderId="0" xfId="0" applyNumberFormat="1" applyFont="1"/>
    <xf numFmtId="0" fontId="74" fillId="6" borderId="0" xfId="29" applyNumberFormat="1" applyFont="1" applyFill="1"/>
    <xf numFmtId="166" fontId="74" fillId="6" borderId="0" xfId="15" applyNumberFormat="1" applyFont="1" applyFill="1" applyAlignment="1">
      <alignment vertical="center"/>
    </xf>
    <xf numFmtId="0" fontId="74" fillId="6" borderId="0" xfId="29" applyNumberFormat="1" applyFont="1" applyFill="1" applyAlignment="1">
      <alignment vertical="center"/>
    </xf>
    <xf numFmtId="0" fontId="74" fillId="6" borderId="0" xfId="0" applyFont="1" applyFill="1" applyAlignment="1">
      <alignment vertical="center"/>
    </xf>
    <xf numFmtId="0" fontId="35" fillId="0" borderId="5" xfId="0" applyFont="1" applyBorder="1"/>
    <xf numFmtId="10" fontId="43" fillId="0" borderId="6" xfId="0" applyNumberFormat="1" applyFont="1" applyBorder="1"/>
    <xf numFmtId="0" fontId="35" fillId="2" borderId="5" xfId="0" applyFont="1" applyFill="1" applyBorder="1" applyAlignment="1">
      <alignment horizontal="center"/>
    </xf>
    <xf numFmtId="0" fontId="35" fillId="2" borderId="6" xfId="0" applyFont="1" applyFill="1" applyBorder="1" applyAlignment="1">
      <alignment horizontal="center"/>
    </xf>
    <xf numFmtId="0" fontId="74" fillId="6" borderId="6" xfId="29" applyNumberFormat="1" applyFont="1" applyFill="1" applyBorder="1"/>
    <xf numFmtId="166" fontId="74" fillId="6" borderId="6" xfId="15" applyNumberFormat="1" applyFont="1" applyFill="1" applyBorder="1" applyAlignment="1">
      <alignment vertical="center"/>
    </xf>
    <xf numFmtId="0" fontId="74" fillId="6" borderId="6" xfId="29" applyNumberFormat="1" applyFont="1" applyFill="1" applyBorder="1" applyAlignment="1">
      <alignment vertical="center"/>
    </xf>
    <xf numFmtId="0" fontId="55" fillId="6" borderId="6" xfId="0" applyFont="1" applyFill="1" applyBorder="1"/>
    <xf numFmtId="0" fontId="38" fillId="0" borderId="0" xfId="0" applyFont="1" applyAlignment="1">
      <alignment vertical="center"/>
    </xf>
    <xf numFmtId="3" fontId="55" fillId="0" borderId="0" xfId="0" applyNumberFormat="1" applyFont="1"/>
    <xf numFmtId="0" fontId="75" fillId="0" borderId="0" xfId="0" applyFont="1" applyAlignment="1">
      <alignment horizontal="center"/>
    </xf>
    <xf numFmtId="0" fontId="55" fillId="0" borderId="0" xfId="0" applyFont="1" applyAlignment="1">
      <alignment vertical="center"/>
    </xf>
    <xf numFmtId="0" fontId="43" fillId="3" borderId="3" xfId="0" applyFont="1" applyFill="1" applyBorder="1"/>
    <xf numFmtId="0" fontId="38" fillId="3" borderId="0" xfId="0" applyFont="1" applyFill="1" applyBorder="1"/>
    <xf numFmtId="0" fontId="75" fillId="3" borderId="9" xfId="0" applyFont="1" applyFill="1" applyBorder="1" applyAlignment="1">
      <alignment horizontal="center"/>
    </xf>
    <xf numFmtId="0" fontId="75" fillId="3" borderId="0" xfId="0" applyFont="1" applyFill="1" applyAlignment="1">
      <alignment horizontal="center"/>
    </xf>
    <xf numFmtId="0" fontId="38" fillId="3" borderId="9"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 xfId="0" quotePrefix="1" applyFont="1" applyFill="1" applyBorder="1" applyAlignment="1">
      <alignment horizontal="center"/>
    </xf>
    <xf numFmtId="0" fontId="42" fillId="2" borderId="8" xfId="0" applyFont="1" applyFill="1" applyBorder="1" applyAlignment="1">
      <alignment vertical="center"/>
    </xf>
    <xf numFmtId="3" fontId="42" fillId="2" borderId="2" xfId="0" applyNumberFormat="1" applyFont="1" applyFill="1" applyBorder="1" applyAlignment="1">
      <alignment horizontal="center" vertical="center"/>
    </xf>
    <xf numFmtId="3" fontId="42" fillId="2" borderId="3" xfId="0" applyNumberFormat="1" applyFont="1" applyFill="1" applyBorder="1" applyAlignment="1">
      <alignment horizontal="center" vertical="center"/>
    </xf>
    <xf numFmtId="3" fontId="42" fillId="2" borderId="11" xfId="0" applyNumberFormat="1" applyFont="1" applyFill="1" applyBorder="1" applyAlignment="1">
      <alignment horizontal="center" vertical="center"/>
    </xf>
    <xf numFmtId="165" fontId="42" fillId="2" borderId="3" xfId="0" applyNumberFormat="1" applyFont="1" applyFill="1" applyBorder="1" applyAlignment="1">
      <alignment horizontal="center" vertical="center"/>
    </xf>
    <xf numFmtId="165" fontId="42" fillId="2" borderId="11" xfId="0" applyNumberFormat="1" applyFont="1" applyFill="1" applyBorder="1" applyAlignment="1">
      <alignment horizontal="center" vertical="center"/>
    </xf>
    <xf numFmtId="165" fontId="42" fillId="2" borderId="9" xfId="0" applyNumberFormat="1" applyFont="1" applyFill="1" applyBorder="1" applyAlignment="1">
      <alignment horizontal="center" vertical="center"/>
    </xf>
    <xf numFmtId="165" fontId="42" fillId="2" borderId="10" xfId="0" applyNumberFormat="1" applyFont="1" applyFill="1" applyBorder="1" applyAlignment="1">
      <alignment horizontal="center" vertical="center"/>
    </xf>
    <xf numFmtId="165" fontId="42" fillId="2" borderId="0" xfId="0" applyNumberFormat="1" applyFont="1" applyFill="1" applyAlignment="1">
      <alignment horizontal="center" vertical="center"/>
    </xf>
    <xf numFmtId="165" fontId="42" fillId="2" borderId="0" xfId="0" applyNumberFormat="1" applyFont="1" applyFill="1" applyBorder="1" applyAlignment="1">
      <alignment horizontal="center" vertical="center"/>
    </xf>
    <xf numFmtId="0" fontId="42" fillId="2" borderId="8" xfId="0" applyFont="1" applyFill="1" applyBorder="1" applyAlignment="1">
      <alignment horizontal="left" vertical="center" indent="1"/>
    </xf>
    <xf numFmtId="3" fontId="42" fillId="2" borderId="9" xfId="0" applyNumberFormat="1" applyFont="1" applyFill="1" applyBorder="1" applyAlignment="1">
      <alignment horizontal="center" vertical="center"/>
    </xf>
    <xf numFmtId="3" fontId="42" fillId="2" borderId="0" xfId="0" applyNumberFormat="1" applyFont="1" applyFill="1" applyAlignment="1">
      <alignment horizontal="center" vertical="center"/>
    </xf>
    <xf numFmtId="3" fontId="42" fillId="2" borderId="10" xfId="0" applyNumberFormat="1" applyFont="1" applyFill="1" applyBorder="1" applyAlignment="1">
      <alignment horizontal="center" vertical="center"/>
    </xf>
    <xf numFmtId="0" fontId="40" fillId="2" borderId="8" xfId="0" applyFont="1" applyFill="1" applyBorder="1" applyAlignment="1">
      <alignment horizontal="left" vertical="center" indent="1"/>
    </xf>
    <xf numFmtId="3" fontId="40" fillId="2" borderId="9" xfId="0" applyNumberFormat="1" applyFont="1" applyFill="1" applyBorder="1" applyAlignment="1">
      <alignment horizontal="center" vertical="center"/>
    </xf>
    <xf numFmtId="3" fontId="40" fillId="2" borderId="0" xfId="0" applyNumberFormat="1" applyFont="1" applyFill="1" applyAlignment="1">
      <alignment horizontal="center" vertical="center"/>
    </xf>
    <xf numFmtId="3" fontId="40" fillId="2" borderId="10" xfId="0" applyNumberFormat="1" applyFont="1" applyFill="1" applyBorder="1" applyAlignment="1">
      <alignment horizontal="center" vertical="center"/>
    </xf>
    <xf numFmtId="165" fontId="35" fillId="5" borderId="0" xfId="0" applyNumberFormat="1" applyFont="1" applyFill="1" applyAlignment="1">
      <alignment horizontal="center" vertical="center"/>
    </xf>
    <xf numFmtId="165" fontId="35" fillId="8" borderId="0" xfId="0" applyNumberFormat="1" applyFont="1" applyFill="1" applyAlignment="1">
      <alignment horizontal="center" vertical="center"/>
    </xf>
    <xf numFmtId="165" fontId="40" fillId="5" borderId="9" xfId="0" applyNumberFormat="1" applyFont="1" applyFill="1" applyBorder="1" applyAlignment="1">
      <alignment horizontal="center" vertical="center"/>
    </xf>
    <xf numFmtId="165" fontId="35" fillId="8" borderId="10" xfId="0" applyNumberFormat="1" applyFont="1" applyFill="1" applyBorder="1" applyAlignment="1">
      <alignment horizontal="center" vertical="center"/>
    </xf>
    <xf numFmtId="165" fontId="40" fillId="0" borderId="0" xfId="0" applyNumberFormat="1" applyFont="1" applyAlignment="1">
      <alignment horizontal="center" vertical="center"/>
    </xf>
    <xf numFmtId="165" fontId="40" fillId="0" borderId="0" xfId="0" applyNumberFormat="1" applyFont="1" applyBorder="1" applyAlignment="1">
      <alignment horizontal="center" vertical="center"/>
    </xf>
    <xf numFmtId="165" fontId="42" fillId="0" borderId="0" xfId="0" applyNumberFormat="1" applyFont="1" applyAlignment="1">
      <alignment horizontal="center" vertical="center"/>
    </xf>
    <xf numFmtId="165" fontId="42" fillId="0" borderId="10" xfId="0" applyNumberFormat="1" applyFont="1" applyBorder="1" applyAlignment="1">
      <alignment horizontal="center" vertical="center"/>
    </xf>
    <xf numFmtId="165" fontId="42" fillId="0" borderId="9" xfId="0" applyNumberFormat="1" applyFont="1" applyBorder="1" applyAlignment="1">
      <alignment horizontal="center" vertical="center"/>
    </xf>
    <xf numFmtId="165" fontId="42" fillId="0" borderId="0" xfId="0" applyNumberFormat="1" applyFont="1" applyBorder="1" applyAlignment="1">
      <alignment horizontal="center" vertical="center"/>
    </xf>
    <xf numFmtId="0" fontId="40" fillId="0" borderId="8" xfId="0" applyFont="1" applyBorder="1" applyAlignment="1">
      <alignment horizontal="left" vertical="center" indent="1"/>
    </xf>
    <xf numFmtId="165" fontId="40" fillId="5" borderId="10" xfId="0" applyNumberFormat="1" applyFont="1" applyFill="1" applyBorder="1" applyAlignment="1">
      <alignment horizontal="center" vertical="center"/>
    </xf>
    <xf numFmtId="165" fontId="40" fillId="0" borderId="10" xfId="0" applyNumberFormat="1" applyFont="1" applyFill="1" applyBorder="1" applyAlignment="1">
      <alignment horizontal="center" vertical="center"/>
    </xf>
    <xf numFmtId="165" fontId="40" fillId="0" borderId="9" xfId="0" applyNumberFormat="1" applyFont="1" applyFill="1" applyBorder="1" applyAlignment="1">
      <alignment horizontal="center" vertical="center"/>
    </xf>
    <xf numFmtId="165" fontId="35" fillId="5" borderId="10" xfId="0" applyNumberFormat="1" applyFont="1" applyFill="1" applyBorder="1" applyAlignment="1">
      <alignment horizontal="center" vertical="center"/>
    </xf>
    <xf numFmtId="165" fontId="35" fillId="0" borderId="0" xfId="0" applyNumberFormat="1" applyFont="1" applyFill="1" applyAlignment="1">
      <alignment horizontal="center" vertical="center"/>
    </xf>
    <xf numFmtId="165" fontId="40" fillId="0" borderId="10" xfId="0" applyNumberFormat="1" applyFont="1" applyBorder="1" applyAlignment="1">
      <alignment horizontal="center" vertical="center"/>
    </xf>
    <xf numFmtId="165" fontId="40" fillId="8" borderId="0" xfId="0" applyNumberFormat="1" applyFont="1" applyFill="1" applyAlignment="1">
      <alignment horizontal="center" vertical="center"/>
    </xf>
    <xf numFmtId="165" fontId="40" fillId="8" borderId="10" xfId="0" applyNumberFormat="1" applyFont="1" applyFill="1" applyBorder="1" applyAlignment="1">
      <alignment horizontal="center" vertical="center"/>
    </xf>
    <xf numFmtId="165" fontId="40" fillId="8" borderId="9"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5" borderId="10" xfId="0" applyNumberFormat="1" applyFont="1" applyFill="1" applyBorder="1" applyAlignment="1">
      <alignment horizontal="center" vertical="center"/>
    </xf>
    <xf numFmtId="165" fontId="42" fillId="0" borderId="9" xfId="0" applyNumberFormat="1" applyFont="1" applyFill="1" applyBorder="1" applyAlignment="1">
      <alignment horizontal="center" vertical="center"/>
    </xf>
    <xf numFmtId="165" fontId="42" fillId="0" borderId="10" xfId="0" applyNumberFormat="1" applyFont="1" applyFill="1" applyBorder="1" applyAlignment="1">
      <alignment horizontal="center" vertical="center"/>
    </xf>
    <xf numFmtId="0" fontId="42" fillId="2" borderId="9" xfId="0" applyFont="1" applyFill="1" applyBorder="1" applyAlignment="1">
      <alignment horizontal="center" vertical="center"/>
    </xf>
    <xf numFmtId="0" fontId="42" fillId="2" borderId="0" xfId="0" applyFont="1" applyFill="1" applyAlignment="1">
      <alignment horizontal="center" vertical="center"/>
    </xf>
    <xf numFmtId="0" fontId="42" fillId="2" borderId="10" xfId="0" applyFont="1" applyFill="1" applyBorder="1" applyAlignment="1">
      <alignment horizontal="center" vertical="center"/>
    </xf>
    <xf numFmtId="0" fontId="42" fillId="2" borderId="4" xfId="0" applyFont="1" applyFill="1" applyBorder="1" applyAlignment="1">
      <alignment vertical="center"/>
    </xf>
    <xf numFmtId="3" fontId="42" fillId="2" borderId="5" xfId="0" applyNumberFormat="1" applyFont="1" applyFill="1" applyBorder="1" applyAlignment="1">
      <alignment horizontal="center" vertical="center"/>
    </xf>
    <xf numFmtId="3" fontId="42" fillId="2" borderId="6" xfId="0" applyNumberFormat="1" applyFont="1" applyFill="1" applyBorder="1" applyAlignment="1">
      <alignment horizontal="center" vertical="center"/>
    </xf>
    <xf numFmtId="3" fontId="42" fillId="2" borderId="7" xfId="0" applyNumberFormat="1" applyFont="1" applyFill="1" applyBorder="1" applyAlignment="1">
      <alignment horizontal="center" vertical="center"/>
    </xf>
    <xf numFmtId="165" fontId="42" fillId="0" borderId="7" xfId="0" applyNumberFormat="1" applyFont="1" applyBorder="1" applyAlignment="1">
      <alignment horizontal="center" vertical="center"/>
    </xf>
    <xf numFmtId="0" fontId="42" fillId="2" borderId="12" xfId="0" applyFont="1" applyFill="1" applyBorder="1" applyAlignment="1">
      <alignment vertical="center"/>
    </xf>
    <xf numFmtId="3" fontId="42" fillId="2" borderId="14" xfId="0" applyNumberFormat="1" applyFont="1" applyFill="1" applyBorder="1" applyAlignment="1">
      <alignment horizontal="center" vertical="center"/>
    </xf>
    <xf numFmtId="3" fontId="42" fillId="2" borderId="13" xfId="0" applyNumberFormat="1" applyFont="1" applyFill="1" applyBorder="1" applyAlignment="1">
      <alignment horizontal="center" vertical="center"/>
    </xf>
    <xf numFmtId="3" fontId="42" fillId="2" borderId="15" xfId="0" applyNumberFormat="1" applyFont="1" applyFill="1" applyBorder="1" applyAlignment="1">
      <alignment horizontal="center" vertical="center"/>
    </xf>
    <xf numFmtId="165" fontId="42" fillId="0" borderId="14" xfId="0" applyNumberFormat="1" applyFont="1" applyBorder="1" applyAlignment="1">
      <alignment horizontal="center" vertical="center"/>
    </xf>
    <xf numFmtId="165" fontId="42" fillId="0" borderId="15" xfId="0" applyNumberFormat="1" applyFont="1" applyBorder="1" applyAlignment="1">
      <alignment horizontal="center" vertical="center"/>
    </xf>
    <xf numFmtId="165" fontId="42" fillId="0" borderId="13" xfId="0" applyNumberFormat="1" applyFont="1" applyBorder="1" applyAlignment="1">
      <alignment horizontal="center" vertical="center"/>
    </xf>
    <xf numFmtId="0" fontId="40" fillId="2" borderId="0" xfId="0" applyFont="1" applyFill="1" applyBorder="1" applyAlignment="1">
      <alignment vertical="center"/>
    </xf>
    <xf numFmtId="10" fontId="40" fillId="8" borderId="0" xfId="0" applyNumberFormat="1" applyFont="1" applyFill="1" applyBorder="1" applyAlignment="1">
      <alignment horizontal="center" vertical="center"/>
    </xf>
    <xf numFmtId="0" fontId="40" fillId="2" borderId="0" xfId="0" applyFont="1" applyFill="1" applyAlignment="1">
      <alignment vertical="center"/>
    </xf>
    <xf numFmtId="0" fontId="75" fillId="4" borderId="9" xfId="0" applyFont="1" applyFill="1" applyBorder="1" applyAlignment="1">
      <alignment vertical="center"/>
    </xf>
    <xf numFmtId="0" fontId="75" fillId="4" borderId="0" xfId="0" applyFont="1" applyFill="1" applyAlignment="1">
      <alignment vertical="center"/>
    </xf>
    <xf numFmtId="0" fontId="76" fillId="4" borderId="0" xfId="0" applyFont="1" applyFill="1" applyAlignment="1">
      <alignment horizontal="center" vertical="top"/>
    </xf>
    <xf numFmtId="0" fontId="38" fillId="4" borderId="9"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10" xfId="0" applyFont="1" applyFill="1" applyBorder="1" applyAlignment="1">
      <alignment horizontal="center" vertical="center" wrapText="1"/>
    </xf>
    <xf numFmtId="0" fontId="75" fillId="4" borderId="9" xfId="0" applyFont="1" applyFill="1" applyBorder="1" applyAlignment="1">
      <alignment horizontal="center" vertical="center"/>
    </xf>
    <xf numFmtId="0" fontId="75" fillId="4" borderId="0" xfId="0" applyFont="1" applyFill="1" applyAlignment="1">
      <alignment horizontal="center" vertical="center"/>
    </xf>
    <xf numFmtId="0" fontId="75"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6" xfId="0" applyFont="1" applyFill="1" applyBorder="1" applyAlignment="1">
      <alignment horizontal="center" vertical="center"/>
    </xf>
    <xf numFmtId="0" fontId="42" fillId="2" borderId="9" xfId="0" applyFont="1" applyFill="1" applyBorder="1" applyAlignment="1">
      <alignment vertical="center"/>
    </xf>
    <xf numFmtId="165" fontId="42" fillId="0" borderId="2" xfId="0" applyNumberFormat="1" applyFont="1" applyBorder="1" applyAlignment="1">
      <alignment horizontal="center" vertical="center"/>
    </xf>
    <xf numFmtId="165" fontId="42" fillId="0" borderId="11" xfId="0" applyNumberFormat="1" applyFont="1" applyBorder="1" applyAlignment="1">
      <alignment horizontal="center" vertical="center"/>
    </xf>
    <xf numFmtId="165" fontId="42" fillId="2" borderId="2" xfId="0" applyNumberFormat="1" applyFont="1" applyFill="1" applyBorder="1" applyAlignment="1">
      <alignment horizontal="center" vertical="center"/>
    </xf>
    <xf numFmtId="0" fontId="42" fillId="2" borderId="9" xfId="0" applyFont="1" applyFill="1" applyBorder="1" applyAlignment="1">
      <alignment horizontal="left" vertical="center" indent="1"/>
    </xf>
    <xf numFmtId="3" fontId="42" fillId="0" borderId="9" xfId="0" applyNumberFormat="1" applyFont="1" applyBorder="1" applyAlignment="1">
      <alignment horizontal="center" vertical="center"/>
    </xf>
    <xf numFmtId="3" fontId="42" fillId="0" borderId="0" xfId="0" applyNumberFormat="1" applyFont="1" applyAlignment="1">
      <alignment horizontal="center" vertical="center"/>
    </xf>
    <xf numFmtId="3" fontId="42" fillId="0" borderId="10" xfId="0" applyNumberFormat="1" applyFont="1" applyBorder="1" applyAlignment="1">
      <alignment horizontal="center" vertical="center"/>
    </xf>
    <xf numFmtId="0" fontId="40" fillId="0" borderId="9" xfId="0" applyFont="1" applyBorder="1" applyAlignment="1">
      <alignment horizontal="left" vertical="center" indent="1"/>
    </xf>
    <xf numFmtId="3" fontId="40" fillId="0" borderId="9" xfId="0" applyNumberFormat="1" applyFont="1" applyBorder="1" applyAlignment="1">
      <alignment horizontal="center" vertical="center"/>
    </xf>
    <xf numFmtId="3" fontId="40" fillId="0" borderId="0" xfId="0" applyNumberFormat="1" applyFont="1" applyAlignment="1">
      <alignment horizontal="center" vertical="center"/>
    </xf>
    <xf numFmtId="3" fontId="40" fillId="0" borderId="10" xfId="0" applyNumberFormat="1" applyFont="1" applyBorder="1" applyAlignment="1">
      <alignment horizontal="center" vertical="center"/>
    </xf>
    <xf numFmtId="0" fontId="42" fillId="0" borderId="9" xfId="0" applyFont="1" applyBorder="1" applyAlignment="1">
      <alignment horizontal="left" vertical="center" indent="1"/>
    </xf>
    <xf numFmtId="0" fontId="40" fillId="0" borderId="9" xfId="0" applyFont="1" applyBorder="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0" fontId="42" fillId="0" borderId="9" xfId="0" applyFont="1" applyBorder="1" applyAlignment="1">
      <alignment vertical="center"/>
    </xf>
    <xf numFmtId="0" fontId="42" fillId="0" borderId="9" xfId="0" applyFont="1" applyBorder="1" applyAlignment="1">
      <alignment horizontal="center" vertical="center"/>
    </xf>
    <xf numFmtId="0" fontId="42" fillId="0" borderId="0" xfId="0" applyFont="1" applyAlignment="1">
      <alignment horizontal="center" vertical="center"/>
    </xf>
    <xf numFmtId="0" fontId="42" fillId="0" borderId="10" xfId="0" applyFont="1" applyBorder="1" applyAlignment="1">
      <alignment horizontal="center" vertical="center"/>
    </xf>
    <xf numFmtId="0" fontId="42" fillId="0" borderId="5" xfId="0" applyFont="1" applyBorder="1" applyAlignment="1">
      <alignment vertical="center"/>
    </xf>
    <xf numFmtId="0" fontId="42" fillId="0" borderId="5" xfId="0" applyFont="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0" borderId="7" xfId="0" applyFont="1" applyBorder="1" applyAlignment="1">
      <alignment horizontal="center" vertical="center"/>
    </xf>
    <xf numFmtId="0" fontId="42" fillId="0" borderId="12" xfId="0" applyFont="1" applyBorder="1" applyAlignment="1">
      <alignment vertical="center"/>
    </xf>
    <xf numFmtId="3" fontId="42" fillId="0" borderId="13" xfId="0" applyNumberFormat="1" applyFont="1" applyBorder="1" applyAlignment="1">
      <alignment horizontal="center" vertical="center"/>
    </xf>
    <xf numFmtId="3" fontId="43" fillId="0" borderId="0" xfId="0" applyNumberFormat="1" applyFont="1"/>
    <xf numFmtId="17" fontId="38" fillId="3" borderId="6" xfId="0" applyNumberFormat="1" applyFont="1" applyFill="1" applyBorder="1" applyAlignment="1">
      <alignment horizontal="center"/>
    </xf>
    <xf numFmtId="0" fontId="16" fillId="0" borderId="0" xfId="0" applyFont="1" applyAlignment="1">
      <alignment horizontal="left" vertical="top" wrapText="1"/>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9" xfId="0" applyFont="1" applyFill="1" applyBorder="1" applyAlignment="1">
      <alignment horizontal="center" vertical="center"/>
    </xf>
    <xf numFmtId="0" fontId="38" fillId="3" borderId="0" xfId="0" applyFont="1" applyFill="1" applyBorder="1" applyAlignment="1">
      <alignment horizontal="center" vertical="center"/>
    </xf>
    <xf numFmtId="0" fontId="38" fillId="3" borderId="10" xfId="0" applyFont="1" applyFill="1" applyBorder="1" applyAlignment="1">
      <alignment horizontal="center" vertical="center"/>
    </xf>
    <xf numFmtId="0" fontId="39" fillId="4" borderId="9" xfId="0" applyFont="1" applyFill="1" applyBorder="1" applyAlignment="1">
      <alignment horizontal="center" vertical="center"/>
    </xf>
    <xf numFmtId="0" fontId="16" fillId="0" borderId="0" xfId="0" applyFont="1" applyAlignment="1">
      <alignment horizontal="left" vertical="center" wrapText="1"/>
    </xf>
    <xf numFmtId="0" fontId="19" fillId="0" borderId="0" xfId="0" applyFont="1" applyAlignment="1">
      <alignment horizontal="left" wrapText="1"/>
    </xf>
    <xf numFmtId="0" fontId="38" fillId="3" borderId="2"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1" xfId="0" applyFont="1" applyFill="1" applyBorder="1" applyAlignment="1">
      <alignment horizontal="left" vertical="top" wrapText="1"/>
    </xf>
    <xf numFmtId="0" fontId="38" fillId="3" borderId="8" xfId="0" applyFont="1" applyFill="1" applyBorder="1" applyAlignment="1">
      <alignment horizontal="left" vertical="top" wrapText="1"/>
    </xf>
    <xf numFmtId="0" fontId="75" fillId="3" borderId="9" xfId="0" applyFont="1" applyFill="1" applyBorder="1" applyAlignment="1">
      <alignment horizontal="center"/>
    </xf>
    <xf numFmtId="0" fontId="75" fillId="3" borderId="0" xfId="0" applyFont="1" applyFill="1" applyAlignment="1">
      <alignment horizontal="center"/>
    </xf>
    <xf numFmtId="0" fontId="38" fillId="3" borderId="2" xfId="0" applyFont="1" applyFill="1" applyBorder="1" applyAlignment="1">
      <alignment horizontal="center"/>
    </xf>
    <xf numFmtId="0" fontId="38" fillId="3" borderId="3" xfId="0" applyFont="1" applyFill="1" applyBorder="1" applyAlignment="1">
      <alignment horizontal="center"/>
    </xf>
    <xf numFmtId="0" fontId="38" fillId="3" borderId="11" xfId="0" applyFont="1" applyFill="1" applyBorder="1" applyAlignment="1">
      <alignment horizontal="center"/>
    </xf>
    <xf numFmtId="0" fontId="76" fillId="4" borderId="0" xfId="0" applyFont="1" applyFill="1" applyAlignment="1">
      <alignment horizontal="center" vertical="top"/>
    </xf>
    <xf numFmtId="0" fontId="76" fillId="4" borderId="10" xfId="0" applyFont="1" applyFill="1" applyBorder="1" applyAlignment="1">
      <alignment horizontal="center" vertical="top"/>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75" fillId="4" borderId="9" xfId="0" applyFont="1" applyFill="1" applyBorder="1" applyAlignment="1">
      <alignment horizontal="center" vertical="center"/>
    </xf>
    <xf numFmtId="0" fontId="75" fillId="4" borderId="0" xfId="0" applyFont="1" applyFill="1" applyAlignment="1">
      <alignment horizontal="center" vertical="center"/>
    </xf>
    <xf numFmtId="0" fontId="75"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0" xfId="0" applyFont="1" applyFill="1" applyBorder="1" applyAlignment="1">
      <alignment horizontal="center" vertical="center"/>
    </xf>
    <xf numFmtId="0" fontId="38" fillId="4" borderId="11" xfId="0" applyFont="1" applyFill="1" applyBorder="1" applyAlignment="1">
      <alignment horizontal="left" vertical="top" wrapText="1"/>
    </xf>
    <xf numFmtId="0" fontId="38" fillId="4" borderId="10" xfId="0" applyFont="1" applyFill="1" applyBorder="1" applyAlignment="1">
      <alignment horizontal="left" vertical="top" wrapText="1"/>
    </xf>
    <xf numFmtId="0" fontId="38" fillId="4" borderId="0" xfId="0" applyFont="1" applyFill="1" applyAlignment="1">
      <alignment horizontal="center" vertical="center"/>
    </xf>
    <xf numFmtId="0" fontId="38" fillId="4" borderId="10"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2" xfId="0" applyFont="1" applyFill="1" applyBorder="1" applyAlignment="1">
      <alignment horizontal="center" vertical="top"/>
    </xf>
    <xf numFmtId="0" fontId="38" fillId="4" borderId="3" xfId="0" applyFont="1" applyFill="1" applyBorder="1" applyAlignment="1">
      <alignment horizontal="center" vertical="top"/>
    </xf>
    <xf numFmtId="0" fontId="38" fillId="4" borderId="11" xfId="0" applyFont="1" applyFill="1" applyBorder="1" applyAlignment="1">
      <alignment horizontal="center" vertical="top"/>
    </xf>
    <xf numFmtId="0" fontId="31" fillId="4" borderId="9"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0" xfId="0" applyFont="1" applyFill="1" applyBorder="1" applyAlignment="1">
      <alignment horizontal="center" vertical="center"/>
    </xf>
    <xf numFmtId="0" fontId="35" fillId="2" borderId="0" xfId="0" applyFont="1" applyFill="1" applyAlignment="1">
      <alignment horizontal="left" vertical="center" wrapText="1"/>
    </xf>
    <xf numFmtId="0" fontId="38" fillId="3" borderId="1" xfId="0" applyFont="1" applyFill="1" applyBorder="1" applyAlignment="1">
      <alignment horizontal="left" vertical="center" wrapText="1"/>
    </xf>
    <xf numFmtId="0" fontId="38" fillId="3" borderId="8" xfId="0" applyFont="1" applyFill="1" applyBorder="1" applyAlignment="1">
      <alignment horizontal="left" vertical="center" wrapText="1"/>
    </xf>
    <xf numFmtId="0" fontId="35" fillId="0" borderId="0" xfId="0" applyFont="1" applyAlignment="1">
      <alignment horizontal="left" vertical="center" wrapText="1"/>
    </xf>
    <xf numFmtId="0" fontId="56" fillId="0" borderId="0" xfId="0" applyFont="1" applyAlignment="1"/>
    <xf numFmtId="0" fontId="56" fillId="2" borderId="0" xfId="0" applyFont="1" applyFill="1" applyAlignment="1">
      <alignment horizontal="left" vertical="center"/>
    </xf>
    <xf numFmtId="0" fontId="56" fillId="0" borderId="0" xfId="0" applyFont="1" applyAlignment="1">
      <alignment horizontal="left" vertical="center"/>
    </xf>
    <xf numFmtId="0" fontId="38" fillId="3" borderId="9" xfId="0" applyFont="1" applyFill="1" applyBorder="1" applyAlignment="1">
      <alignment horizontal="center" vertical="top"/>
    </xf>
    <xf numFmtId="0" fontId="38" fillId="3" borderId="0" xfId="0" applyFont="1" applyFill="1" applyAlignment="1">
      <alignment horizontal="center" vertical="top"/>
    </xf>
    <xf numFmtId="0" fontId="38" fillId="3" borderId="10" xfId="0" applyFont="1" applyFill="1" applyBorder="1" applyAlignment="1">
      <alignment horizontal="center" vertical="top"/>
    </xf>
    <xf numFmtId="0" fontId="38" fillId="3" borderId="0" xfId="0" applyFont="1" applyFill="1" applyAlignment="1">
      <alignment horizontal="center"/>
    </xf>
    <xf numFmtId="0" fontId="42" fillId="0" borderId="2" xfId="0" applyFont="1" applyBorder="1" applyAlignment="1">
      <alignment horizontal="center" vertical="center"/>
    </xf>
    <xf numFmtId="0" fontId="42" fillId="0" borderId="5" xfId="0" applyFont="1" applyBorder="1" applyAlignment="1">
      <alignment horizontal="center" vertical="center"/>
    </xf>
    <xf numFmtId="0" fontId="40" fillId="2" borderId="0" xfId="0" applyFont="1" applyFill="1" applyAlignment="1">
      <alignment horizontal="left"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11" xfId="0" applyFont="1" applyBorder="1" applyAlignment="1">
      <alignment horizontal="center" vertical="center"/>
    </xf>
    <xf numFmtId="0" fontId="42" fillId="0" borderId="7" xfId="0" applyFont="1" applyBorder="1" applyAlignment="1">
      <alignment horizontal="center" vertical="center"/>
    </xf>
    <xf numFmtId="0" fontId="38" fillId="4" borderId="3"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40" fillId="0" borderId="0" xfId="0" applyFont="1" applyAlignment="1">
      <alignment horizontal="left" vertical="center" wrapText="1"/>
    </xf>
    <xf numFmtId="0" fontId="35" fillId="0" borderId="0" xfId="0" applyFont="1" applyAlignment="1"/>
    <xf numFmtId="0" fontId="35" fillId="0" borderId="0" xfId="0" applyFont="1" applyAlignment="1">
      <alignment vertical="center"/>
    </xf>
    <xf numFmtId="0" fontId="40" fillId="0" borderId="0" xfId="0" applyFont="1" applyAlignment="1"/>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1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0" xfId="0" applyFont="1" applyFill="1" applyBorder="1" applyAlignment="1">
      <alignment horizontal="center" vertical="center"/>
    </xf>
    <xf numFmtId="0" fontId="59" fillId="3" borderId="10" xfId="0" applyFont="1" applyFill="1" applyBorder="1" applyAlignment="1">
      <alignment horizontal="center" vertical="center"/>
    </xf>
    <xf numFmtId="0" fontId="34" fillId="0" borderId="0" xfId="0" applyFont="1" applyAlignment="1">
      <alignment horizontal="left" vertical="center" wrapText="1"/>
    </xf>
    <xf numFmtId="0" fontId="59" fillId="4" borderId="2" xfId="0" applyFont="1" applyFill="1" applyBorder="1" applyAlignment="1">
      <alignment horizontal="center" vertical="top"/>
    </xf>
    <xf numFmtId="0" fontId="59" fillId="4" borderId="3" xfId="0" applyFont="1" applyFill="1" applyBorder="1" applyAlignment="1">
      <alignment horizontal="center" vertical="top"/>
    </xf>
    <xf numFmtId="0" fontId="59" fillId="4" borderId="11" xfId="0" applyFont="1" applyFill="1" applyBorder="1" applyAlignment="1">
      <alignment horizontal="center" vertical="top"/>
    </xf>
    <xf numFmtId="0" fontId="59" fillId="4" borderId="9" xfId="0" applyFont="1" applyFill="1" applyBorder="1" applyAlignment="1">
      <alignment horizontal="center" vertical="top"/>
    </xf>
    <xf numFmtId="0" fontId="59" fillId="4" borderId="0" xfId="0" applyFont="1" applyFill="1" applyAlignment="1">
      <alignment horizontal="center" vertical="top"/>
    </xf>
    <xf numFmtId="0" fontId="59" fillId="4" borderId="10" xfId="0" applyFont="1" applyFill="1" applyBorder="1" applyAlignment="1">
      <alignment horizontal="center" vertical="top"/>
    </xf>
    <xf numFmtId="0" fontId="51" fillId="0" borderId="3" xfId="0" applyFont="1" applyBorder="1" applyAlignment="1">
      <alignment vertical="top" wrapText="1"/>
    </xf>
    <xf numFmtId="0" fontId="51" fillId="0" borderId="0" xfId="0" applyFont="1" applyAlignment="1">
      <alignment vertical="top" wrapText="1"/>
    </xf>
    <xf numFmtId="0" fontId="59" fillId="3" borderId="0" xfId="0" applyFont="1" applyFill="1" applyAlignment="1">
      <alignment horizontal="center" vertical="center"/>
    </xf>
    <xf numFmtId="0" fontId="59" fillId="3" borderId="6" xfId="0" applyFont="1" applyFill="1" applyBorder="1" applyAlignment="1">
      <alignment horizontal="center" vertical="center"/>
    </xf>
    <xf numFmtId="0" fontId="59" fillId="3" borderId="5" xfId="0" applyFont="1" applyFill="1" applyBorder="1" applyAlignment="1">
      <alignment horizontal="center" vertical="center"/>
    </xf>
    <xf numFmtId="0" fontId="47" fillId="4" borderId="2" xfId="0" applyFont="1" applyFill="1" applyBorder="1" applyAlignment="1">
      <alignment horizontal="center" vertical="top" wrapText="1"/>
    </xf>
    <xf numFmtId="0" fontId="47" fillId="4" borderId="11" xfId="0" applyFont="1" applyFill="1" applyBorder="1" applyAlignment="1">
      <alignment horizontal="center" vertical="top" wrapText="1"/>
    </xf>
    <xf numFmtId="0" fontId="47" fillId="4" borderId="0" xfId="0" applyFont="1" applyFill="1" applyAlignment="1">
      <alignment horizontal="center" vertical="center"/>
    </xf>
    <xf numFmtId="0" fontId="47" fillId="4" borderId="6" xfId="0" applyFont="1" applyFill="1" applyBorder="1" applyAlignment="1">
      <alignment horizontal="center" vertical="center"/>
    </xf>
    <xf numFmtId="0" fontId="47" fillId="4" borderId="9" xfId="0" applyFont="1" applyFill="1" applyBorder="1" applyAlignment="1">
      <alignment horizontal="center" vertical="center"/>
    </xf>
    <xf numFmtId="0" fontId="47" fillId="4" borderId="5" xfId="0" applyFont="1" applyFill="1" applyBorder="1" applyAlignment="1">
      <alignment horizontal="center" vertical="center"/>
    </xf>
    <xf numFmtId="0" fontId="35" fillId="2" borderId="5" xfId="0" applyFont="1" applyFill="1" applyBorder="1" applyAlignment="1">
      <alignment wrapText="1"/>
    </xf>
    <xf numFmtId="0" fontId="35" fillId="2" borderId="6" xfId="0" applyFont="1" applyFill="1" applyBorder="1" applyAlignment="1">
      <alignment wrapText="1"/>
    </xf>
    <xf numFmtId="0" fontId="35" fillId="2" borderId="3" xfId="0" applyFont="1" applyFill="1" applyBorder="1" applyAlignment="1"/>
    <xf numFmtId="0" fontId="35" fillId="2" borderId="9" xfId="0" applyFont="1" applyFill="1" applyBorder="1" applyAlignment="1">
      <alignment wrapText="1"/>
    </xf>
    <xf numFmtId="0" fontId="35" fillId="2" borderId="0" xfId="0" applyFont="1" applyFill="1" applyBorder="1" applyAlignment="1">
      <alignment wrapText="1"/>
    </xf>
    <xf numFmtId="0" fontId="41" fillId="2" borderId="9" xfId="0" applyFont="1" applyFill="1" applyBorder="1" applyAlignment="1">
      <alignment horizontal="center" wrapText="1"/>
    </xf>
    <xf numFmtId="0" fontId="41" fillId="2" borderId="0" xfId="0" applyFont="1" applyFill="1" applyBorder="1" applyAlignment="1">
      <alignment horizontal="center" wrapText="1"/>
    </xf>
    <xf numFmtId="0" fontId="41" fillId="2" borderId="10" xfId="0" applyFont="1" applyFill="1" applyBorder="1" applyAlignment="1">
      <alignment horizontal="center" wrapText="1"/>
    </xf>
    <xf numFmtId="0" fontId="41" fillId="2" borderId="9" xfId="0" applyFont="1" applyFill="1" applyBorder="1" applyAlignment="1">
      <alignment wrapText="1"/>
    </xf>
    <xf numFmtId="0" fontId="41" fillId="2" borderId="0" xfId="0" applyFont="1" applyFill="1" applyBorder="1" applyAlignment="1">
      <alignment wrapText="1"/>
    </xf>
    <xf numFmtId="0" fontId="35" fillId="2" borderId="9" xfId="0" applyFont="1" applyFill="1" applyBorder="1" applyAlignment="1">
      <alignment horizontal="left" wrapText="1"/>
    </xf>
    <xf numFmtId="0" fontId="35" fillId="2" borderId="0" xfId="0" applyFont="1" applyFill="1" applyBorder="1" applyAlignment="1">
      <alignment horizontal="left" wrapText="1"/>
    </xf>
    <xf numFmtId="0" fontId="35" fillId="0" borderId="9" xfId="0" applyFont="1" applyBorder="1" applyAlignment="1">
      <alignment horizontal="left" wrapText="1"/>
    </xf>
    <xf numFmtId="0" fontId="35" fillId="0" borderId="0" xfId="0" applyFont="1" applyBorder="1" applyAlignment="1">
      <alignment horizontal="left" wrapText="1"/>
    </xf>
    <xf numFmtId="0" fontId="35" fillId="2" borderId="0" xfId="0" applyFont="1" applyFill="1" applyAlignment="1">
      <alignment wrapText="1"/>
    </xf>
    <xf numFmtId="0" fontId="35" fillId="2" borderId="10" xfId="0" applyFont="1" applyFill="1" applyBorder="1" applyAlignment="1">
      <alignment wrapText="1"/>
    </xf>
    <xf numFmtId="0" fontId="35" fillId="0" borderId="0" xfId="18" applyFont="1" applyAlignment="1">
      <alignment horizontal="left"/>
    </xf>
    <xf numFmtId="0" fontId="38" fillId="4" borderId="0" xfId="0" applyFont="1" applyFill="1" applyAlignment="1">
      <alignment horizontal="center"/>
    </xf>
    <xf numFmtId="0" fontId="41" fillId="0" borderId="5" xfId="0" applyFont="1" applyBorder="1" applyAlignment="1"/>
    <xf numFmtId="0" fontId="41" fillId="0" borderId="6" xfId="0" applyFont="1" applyBorder="1" applyAlignment="1"/>
    <xf numFmtId="0" fontId="41" fillId="0" borderId="7" xfId="0" applyFont="1" applyBorder="1" applyAlignment="1"/>
    <xf numFmtId="0" fontId="38" fillId="3" borderId="2" xfId="0" applyFont="1" applyFill="1" applyBorder="1" applyAlignment="1">
      <alignment horizontal="center" wrapText="1"/>
    </xf>
    <xf numFmtId="0" fontId="38" fillId="3" borderId="11" xfId="0" applyFont="1" applyFill="1" applyBorder="1" applyAlignment="1">
      <alignment horizontal="center" wrapText="1"/>
    </xf>
    <xf numFmtId="0" fontId="46" fillId="3" borderId="0" xfId="1" applyFont="1" applyFill="1" applyBorder="1" applyAlignment="1">
      <alignment horizontal="left"/>
    </xf>
    <xf numFmtId="0" fontId="35" fillId="0" borderId="0" xfId="0" applyFont="1" applyAlignment="1">
      <alignment horizontal="left" vertical="top" wrapText="1"/>
    </xf>
    <xf numFmtId="0" fontId="35" fillId="0" borderId="0" xfId="0" applyFont="1" applyAlignment="1">
      <alignment horizontal="left" vertical="top"/>
    </xf>
    <xf numFmtId="0" fontId="41" fillId="2" borderId="9" xfId="0" applyFont="1" applyFill="1" applyBorder="1" applyAlignment="1">
      <alignment horizontal="left" wrapText="1"/>
    </xf>
    <xf numFmtId="0" fontId="41" fillId="2" borderId="0" xfId="0" applyFont="1" applyFill="1" applyBorder="1" applyAlignment="1">
      <alignment horizontal="left" wrapText="1"/>
    </xf>
    <xf numFmtId="0" fontId="41" fillId="2" borderId="10" xfId="0" applyFont="1" applyFill="1" applyBorder="1" applyAlignment="1">
      <alignment horizontal="left" wrapText="1"/>
    </xf>
    <xf numFmtId="0" fontId="35" fillId="2" borderId="0" xfId="0" applyFont="1" applyFill="1" applyAlignment="1">
      <alignment horizontal="left" wrapText="1"/>
    </xf>
    <xf numFmtId="0" fontId="35" fillId="2" borderId="10" xfId="0" applyFont="1" applyFill="1" applyBorder="1" applyAlignment="1">
      <alignment horizontal="left" wrapText="1"/>
    </xf>
    <xf numFmtId="0" fontId="38" fillId="4" borderId="5" xfId="0" applyFont="1" applyFill="1" applyBorder="1" applyAlignment="1">
      <alignment horizontal="left" wrapText="1"/>
    </xf>
    <xf numFmtId="0" fontId="38" fillId="4" borderId="6" xfId="0" applyFont="1" applyFill="1" applyBorder="1" applyAlignment="1">
      <alignment horizontal="left" wrapText="1"/>
    </xf>
    <xf numFmtId="0" fontId="38" fillId="4" borderId="7" xfId="0" applyFont="1" applyFill="1" applyBorder="1" applyAlignment="1">
      <alignment horizontal="left" wrapText="1"/>
    </xf>
    <xf numFmtId="0" fontId="41" fillId="2" borderId="2" xfId="0" applyFont="1" applyFill="1" applyBorder="1" applyAlignment="1">
      <alignment horizontal="left" wrapText="1"/>
    </xf>
    <xf numFmtId="0" fontId="41" fillId="2" borderId="3" xfId="0" applyFont="1" applyFill="1" applyBorder="1" applyAlignment="1">
      <alignment horizontal="left" wrapText="1"/>
    </xf>
    <xf numFmtId="0" fontId="41" fillId="2" borderId="11" xfId="0" applyFont="1" applyFill="1" applyBorder="1" applyAlignment="1">
      <alignment horizontal="left" wrapText="1"/>
    </xf>
    <xf numFmtId="165" fontId="39" fillId="4" borderId="2" xfId="0" applyNumberFormat="1" applyFont="1" applyFill="1" applyBorder="1" applyAlignment="1">
      <alignment horizontal="center" vertical="center"/>
    </xf>
    <xf numFmtId="165" fontId="39" fillId="4" borderId="3" xfId="0" applyNumberFormat="1" applyFont="1" applyFill="1" applyBorder="1" applyAlignment="1">
      <alignment horizontal="center" vertical="center"/>
    </xf>
    <xf numFmtId="0" fontId="38" fillId="4" borderId="11"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11" xfId="0" applyFont="1" applyFill="1" applyBorder="1" applyAlignment="1">
      <alignment horizontal="center" vertical="center"/>
    </xf>
    <xf numFmtId="0" fontId="59" fillId="3" borderId="2" xfId="0" applyFont="1" applyFill="1" applyBorder="1" applyAlignment="1">
      <alignment horizontal="center"/>
    </xf>
    <xf numFmtId="0" fontId="59" fillId="3" borderId="3" xfId="0" applyFont="1" applyFill="1" applyBorder="1" applyAlignment="1">
      <alignment horizontal="center"/>
    </xf>
    <xf numFmtId="0" fontId="59" fillId="3" borderId="11" xfId="0" applyFont="1" applyFill="1" applyBorder="1" applyAlignment="1">
      <alignment horizontal="center"/>
    </xf>
    <xf numFmtId="0" fontId="44" fillId="2" borderId="9" xfId="0" applyFont="1" applyFill="1" applyBorder="1" applyAlignment="1">
      <alignment horizontal="left"/>
    </xf>
    <xf numFmtId="0" fontId="44" fillId="2" borderId="0" xfId="0" applyFont="1" applyFill="1" applyAlignment="1">
      <alignment horizontal="left"/>
    </xf>
    <xf numFmtId="0" fontId="44" fillId="2" borderId="10" xfId="0" applyFont="1" applyFill="1" applyBorder="1" applyAlignment="1">
      <alignment horizontal="left"/>
    </xf>
    <xf numFmtId="0" fontId="34" fillId="2" borderId="9" xfId="0" applyFont="1" applyFill="1" applyBorder="1" applyAlignment="1">
      <alignment horizontal="left"/>
    </xf>
    <xf numFmtId="0" fontId="34" fillId="2" borderId="0" xfId="0" applyFont="1" applyFill="1" applyAlignment="1">
      <alignment horizontal="left"/>
    </xf>
    <xf numFmtId="0" fontId="59" fillId="4" borderId="6" xfId="0" applyFont="1" applyFill="1" applyBorder="1" applyAlignment="1">
      <alignment horizontal="left"/>
    </xf>
    <xf numFmtId="0" fontId="59" fillId="4" borderId="7" xfId="0" applyFont="1" applyFill="1" applyBorder="1" applyAlignment="1">
      <alignment horizontal="left"/>
    </xf>
    <xf numFmtId="0" fontId="44" fillId="2" borderId="2" xfId="0" applyFont="1" applyFill="1" applyBorder="1" applyAlignment="1">
      <alignment horizontal="left"/>
    </xf>
    <xf numFmtId="0" fontId="44" fillId="2" borderId="3" xfId="0" applyFont="1" applyFill="1" applyBorder="1" applyAlignment="1">
      <alignment horizontal="left"/>
    </xf>
    <xf numFmtId="0" fontId="44" fillId="2" borderId="11" xfId="0" applyFont="1" applyFill="1" applyBorder="1" applyAlignment="1">
      <alignment horizontal="left"/>
    </xf>
    <xf numFmtId="0" fontId="34" fillId="2" borderId="10" xfId="0" applyFont="1" applyFill="1" applyBorder="1" applyAlignment="1">
      <alignment horizontal="left"/>
    </xf>
    <xf numFmtId="0" fontId="59" fillId="4" borderId="2" xfId="0" applyFont="1" applyFill="1" applyBorder="1" applyAlignment="1">
      <alignment horizontal="center"/>
    </xf>
    <xf numFmtId="0" fontId="59" fillId="4" borderId="11" xfId="0" applyFont="1" applyFill="1" applyBorder="1" applyAlignment="1">
      <alignment horizontal="center"/>
    </xf>
    <xf numFmtId="0" fontId="63" fillId="0" borderId="0" xfId="0" applyFont="1" applyAlignment="1">
      <alignment horizontal="left" vertical="top" wrapText="1"/>
    </xf>
    <xf numFmtId="0" fontId="44" fillId="2" borderId="9" xfId="0" applyFont="1" applyFill="1" applyBorder="1" applyAlignment="1">
      <alignment horizontal="left" wrapText="1"/>
    </xf>
    <xf numFmtId="0" fontId="44" fillId="2" borderId="0" xfId="0" applyFont="1" applyFill="1" applyBorder="1" applyAlignment="1">
      <alignment horizontal="left" wrapText="1"/>
    </xf>
    <xf numFmtId="0" fontId="44" fillId="2" borderId="10" xfId="0" applyFont="1" applyFill="1" applyBorder="1" applyAlignment="1">
      <alignment horizontal="left" wrapText="1"/>
    </xf>
    <xf numFmtId="0" fontId="59" fillId="4" borderId="0" xfId="0" applyFont="1" applyFill="1" applyAlignment="1">
      <alignment horizontal="center"/>
    </xf>
    <xf numFmtId="0" fontId="44" fillId="0" borderId="9" xfId="0" applyFont="1" applyBorder="1" applyAlignment="1">
      <alignment horizontal="left"/>
    </xf>
    <xf numFmtId="0" fontId="44" fillId="0" borderId="0" xfId="0" applyFont="1" applyAlignment="1">
      <alignment horizontal="left"/>
    </xf>
    <xf numFmtId="0" fontId="44" fillId="0" borderId="10" xfId="0" applyFont="1" applyBorder="1" applyAlignment="1">
      <alignment horizontal="left"/>
    </xf>
    <xf numFmtId="0" fontId="34" fillId="2" borderId="9" xfId="0" applyFont="1" applyFill="1" applyBorder="1" applyAlignment="1"/>
    <xf numFmtId="0" fontId="34" fillId="2" borderId="0" xfId="0" applyFont="1" applyFill="1" applyAlignment="1"/>
    <xf numFmtId="0" fontId="34" fillId="2" borderId="10" xfId="0" applyFont="1" applyFill="1" applyBorder="1" applyAlignment="1"/>
    <xf numFmtId="0" fontId="44" fillId="2" borderId="9" xfId="0" applyFont="1" applyFill="1" applyBorder="1" applyAlignment="1"/>
    <xf numFmtId="0" fontId="44" fillId="2" borderId="0" xfId="0" applyFont="1" applyFill="1" applyAlignment="1"/>
    <xf numFmtId="0" fontId="44" fillId="2" borderId="10" xfId="0" applyFont="1" applyFill="1" applyBorder="1" applyAlignment="1"/>
    <xf numFmtId="0" fontId="34" fillId="0" borderId="0" xfId="0" applyFont="1" applyAlignment="1"/>
    <xf numFmtId="0" fontId="34" fillId="0" borderId="10" xfId="0" applyFont="1" applyBorder="1" applyAlignment="1"/>
    <xf numFmtId="0" fontId="59" fillId="3" borderId="0" xfId="0" applyFont="1" applyFill="1" applyAlignment="1">
      <alignment horizontal="center"/>
    </xf>
    <xf numFmtId="0" fontId="59" fillId="3" borderId="2" xfId="0" applyFont="1" applyFill="1" applyBorder="1" applyAlignment="1">
      <alignment horizontal="center" vertical="top"/>
    </xf>
    <xf numFmtId="0" fontId="59" fillId="3" borderId="11" xfId="0" applyFont="1" applyFill="1" applyBorder="1" applyAlignment="1">
      <alignment horizontal="center" vertical="top"/>
    </xf>
    <xf numFmtId="0" fontId="34" fillId="2" borderId="0" xfId="0" applyFont="1" applyFill="1" applyAlignment="1">
      <alignment vertical="center"/>
    </xf>
    <xf numFmtId="0" fontId="34" fillId="2" borderId="10" xfId="0" applyFont="1" applyFill="1" applyBorder="1" applyAlignment="1">
      <alignment vertical="center"/>
    </xf>
    <xf numFmtId="0" fontId="44" fillId="0" borderId="0" xfId="0" applyFont="1" applyAlignment="1"/>
    <xf numFmtId="0" fontId="44" fillId="0" borderId="10" xfId="0" applyFont="1" applyBorder="1" applyAlignment="1"/>
    <xf numFmtId="0" fontId="59" fillId="3" borderId="3" xfId="0" applyFont="1" applyFill="1" applyBorder="1" applyAlignment="1">
      <alignment horizontal="center" vertical="top"/>
    </xf>
    <xf numFmtId="0" fontId="34" fillId="2" borderId="3" xfId="0" applyFont="1" applyFill="1" applyBorder="1" applyAlignment="1"/>
    <xf numFmtId="0" fontId="34" fillId="0" borderId="9" xfId="0" applyFont="1" applyBorder="1" applyAlignment="1">
      <alignment horizontal="left"/>
    </xf>
    <xf numFmtId="0" fontId="34" fillId="0" borderId="0" xfId="0" applyFont="1" applyAlignment="1">
      <alignment horizontal="left"/>
    </xf>
    <xf numFmtId="0" fontId="34" fillId="2" borderId="9" xfId="0" applyFont="1" applyFill="1" applyBorder="1" applyAlignment="1">
      <alignment horizontal="left" wrapText="1"/>
    </xf>
    <xf numFmtId="0" fontId="34" fillId="2" borderId="0" xfId="0" applyFont="1" applyFill="1" applyBorder="1" applyAlignment="1">
      <alignment horizontal="left" wrapText="1"/>
    </xf>
    <xf numFmtId="0" fontId="34" fillId="2" borderId="10" xfId="0" applyFont="1" applyFill="1" applyBorder="1" applyAlignment="1">
      <alignment horizontal="left" wrapText="1"/>
    </xf>
    <xf numFmtId="0" fontId="44" fillId="0" borderId="9" xfId="0" applyFont="1" applyBorder="1" applyAlignment="1">
      <alignment horizontal="left" wrapText="1"/>
    </xf>
    <xf numFmtId="0" fontId="44" fillId="0" borderId="0" xfId="0" applyFont="1" applyBorder="1" applyAlignment="1">
      <alignment horizontal="left" wrapText="1"/>
    </xf>
    <xf numFmtId="0" fontId="44" fillId="0" borderId="10" xfId="0" applyFont="1" applyBorder="1" applyAlignment="1">
      <alignment horizontal="left" wrapText="1"/>
    </xf>
    <xf numFmtId="0" fontId="63" fillId="0" borderId="0" xfId="0" applyFont="1" applyAlignment="1">
      <alignment horizontal="left" wrapText="1"/>
    </xf>
    <xf numFmtId="0" fontId="44" fillId="0" borderId="9" xfId="0" applyFont="1" applyBorder="1" applyAlignment="1"/>
    <xf numFmtId="0" fontId="34" fillId="2" borderId="9" xfId="0" applyFont="1" applyFill="1" applyBorder="1" applyAlignment="1">
      <alignment horizontal="left" indent="1"/>
    </xf>
    <xf numFmtId="0" fontId="34" fillId="2" borderId="0" xfId="0" applyFont="1" applyFill="1" applyAlignment="1">
      <alignment horizontal="left" indent="1"/>
    </xf>
    <xf numFmtId="0" fontId="34" fillId="2" borderId="10" xfId="0" applyFont="1" applyFill="1" applyBorder="1" applyAlignment="1">
      <alignment horizontal="left" indent="1"/>
    </xf>
    <xf numFmtId="0" fontId="49" fillId="3" borderId="0" xfId="1" applyFont="1" applyFill="1" applyBorder="1" applyAlignment="1">
      <alignment horizontal="left"/>
    </xf>
    <xf numFmtId="0" fontId="34" fillId="0" borderId="0" xfId="0" applyFont="1" applyAlignment="1">
      <alignment horizontal="left" vertical="top" wrapText="1"/>
    </xf>
    <xf numFmtId="0" fontId="44" fillId="0" borderId="5" xfId="0" applyFont="1" applyBorder="1" applyAlignment="1"/>
    <xf numFmtId="0" fontId="44" fillId="0" borderId="6" xfId="0" applyFont="1" applyBorder="1" applyAlignment="1"/>
    <xf numFmtId="0" fontId="44" fillId="0" borderId="7" xfId="0" applyFont="1" applyBorder="1" applyAlignment="1"/>
    <xf numFmtId="0" fontId="44" fillId="0" borderId="9" xfId="0" applyFont="1" applyBorder="1" applyAlignment="1">
      <alignment horizontal="left" vertical="center" wrapText="1"/>
    </xf>
    <xf numFmtId="0" fontId="44" fillId="0" borderId="0" xfId="0" applyFont="1" applyAlignment="1">
      <alignment horizontal="left" vertical="center" wrapText="1"/>
    </xf>
    <xf numFmtId="0" fontId="44" fillId="0" borderId="10" xfId="0" applyFont="1" applyBorder="1" applyAlignment="1">
      <alignment horizontal="left" vertical="center" wrapText="1"/>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41" fillId="2" borderId="9" xfId="0" applyFont="1" applyFill="1" applyBorder="1" applyAlignment="1"/>
    <xf numFmtId="0" fontId="41" fillId="2" borderId="0" xfId="0" applyFont="1" applyFill="1" applyAlignment="1"/>
    <xf numFmtId="0" fontId="35" fillId="2" borderId="0" xfId="0" applyFont="1" applyFill="1" applyAlignment="1">
      <alignment horizontal="left"/>
    </xf>
    <xf numFmtId="0" fontId="35" fillId="2" borderId="10" xfId="0" applyFont="1" applyFill="1" applyBorder="1" applyAlignment="1">
      <alignment horizontal="left"/>
    </xf>
    <xf numFmtId="0" fontId="41" fillId="2" borderId="9" xfId="0" applyFont="1" applyFill="1" applyBorder="1" applyAlignment="1">
      <alignment horizontal="left"/>
    </xf>
    <xf numFmtId="0" fontId="41" fillId="2" borderId="0" xfId="0" applyFont="1" applyFill="1" applyAlignment="1">
      <alignment horizontal="left"/>
    </xf>
    <xf numFmtId="0" fontId="41" fillId="2" borderId="10" xfId="0" applyFont="1" applyFill="1" applyBorder="1" applyAlignment="1">
      <alignment horizontal="left"/>
    </xf>
    <xf numFmtId="0" fontId="35" fillId="2" borderId="9" xfId="0" applyFont="1" applyFill="1" applyBorder="1" applyAlignment="1"/>
    <xf numFmtId="0" fontId="35" fillId="2" borderId="0" xfId="0" applyFont="1" applyFill="1" applyAlignment="1"/>
    <xf numFmtId="0" fontId="38" fillId="4" borderId="2" xfId="0" applyFont="1" applyFill="1" applyBorder="1" applyAlignment="1">
      <alignment horizontal="center"/>
    </xf>
    <xf numFmtId="0" fontId="38" fillId="4" borderId="11" xfId="0" applyFont="1" applyFill="1" applyBorder="1" applyAlignment="1">
      <alignment horizontal="center"/>
    </xf>
    <xf numFmtId="0" fontId="38" fillId="4" borderId="6" xfId="0" applyFont="1" applyFill="1" applyBorder="1" applyAlignment="1">
      <alignment horizontal="left"/>
    </xf>
    <xf numFmtId="0" fontId="38" fillId="4" borderId="7" xfId="0" applyFont="1" applyFill="1" applyBorder="1" applyAlignment="1">
      <alignment horizontal="left"/>
    </xf>
    <xf numFmtId="0" fontId="41" fillId="0" borderId="9" xfId="0" applyFont="1" applyBorder="1" applyAlignment="1"/>
    <xf numFmtId="0" fontId="41" fillId="0" borderId="0" xfId="0" applyFont="1" applyAlignment="1"/>
    <xf numFmtId="0" fontId="35" fillId="2" borderId="10" xfId="0" applyFont="1" applyFill="1" applyBorder="1" applyAlignment="1"/>
    <xf numFmtId="0" fontId="41" fillId="2" borderId="10" xfId="0" applyFont="1" applyFill="1" applyBorder="1" applyAlignment="1"/>
    <xf numFmtId="0" fontId="41" fillId="2" borderId="9" xfId="0" applyFont="1" applyFill="1" applyBorder="1" applyAlignment="1">
      <alignment horizontal="center"/>
    </xf>
    <xf numFmtId="0" fontId="41" fillId="2" borderId="0" xfId="0" applyFont="1" applyFill="1" applyAlignment="1">
      <alignment horizontal="center"/>
    </xf>
    <xf numFmtId="0" fontId="41" fillId="2" borderId="10" xfId="0" applyFont="1" applyFill="1" applyBorder="1" applyAlignment="1">
      <alignment horizontal="center"/>
    </xf>
    <xf numFmtId="0" fontId="35" fillId="2" borderId="5" xfId="0" applyFont="1" applyFill="1" applyBorder="1" applyAlignment="1"/>
    <xf numFmtId="0" fontId="35" fillId="2" borderId="6" xfId="0" applyFont="1" applyFill="1" applyBorder="1" applyAlignment="1"/>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35" fillId="0" borderId="9" xfId="0" applyFont="1" applyBorder="1" applyAlignment="1">
      <alignment horizontal="left"/>
    </xf>
    <xf numFmtId="0" fontId="35" fillId="0" borderId="0" xfId="0" applyFont="1" applyAlignment="1">
      <alignment horizontal="left"/>
    </xf>
    <xf numFmtId="0" fontId="35" fillId="0" borderId="10" xfId="0" applyFont="1" applyBorder="1" applyAlignment="1"/>
    <xf numFmtId="0" fontId="35" fillId="0" borderId="9" xfId="0" applyFont="1" applyBorder="1" applyAlignment="1"/>
    <xf numFmtId="0" fontId="35" fillId="2" borderId="0" xfId="0" applyFont="1" applyFill="1" applyAlignment="1">
      <alignment vertical="center"/>
    </xf>
    <xf numFmtId="0" fontId="35" fillId="2" borderId="10" xfId="0" applyFont="1" applyFill="1" applyBorder="1" applyAlignment="1">
      <alignment vertical="center"/>
    </xf>
    <xf numFmtId="0" fontId="41" fillId="0" borderId="10" xfId="0" applyFont="1" applyBorder="1" applyAlignment="1"/>
    <xf numFmtId="0" fontId="38" fillId="3" borderId="2" xfId="0" applyFont="1" applyFill="1" applyBorder="1" applyAlignment="1">
      <alignment horizontal="center" vertical="top"/>
    </xf>
    <xf numFmtId="0" fontId="38" fillId="3" borderId="3" xfId="0" applyFont="1" applyFill="1" applyBorder="1" applyAlignment="1">
      <alignment horizontal="center" vertical="top"/>
    </xf>
    <xf numFmtId="0" fontId="38" fillId="3" borderId="11" xfId="0" applyFont="1" applyFill="1" applyBorder="1" applyAlignment="1">
      <alignment horizontal="center" vertical="top"/>
    </xf>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35" fillId="0" borderId="0" xfId="0" applyFont="1" applyAlignment="1">
      <alignment horizontal="left" wrapText="1"/>
    </xf>
    <xf numFmtId="0" fontId="35" fillId="2" borderId="9" xfId="0" applyFont="1" applyFill="1" applyBorder="1" applyAlignment="1">
      <alignment horizontal="left"/>
    </xf>
    <xf numFmtId="0" fontId="38" fillId="3" borderId="1"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40" fillId="0" borderId="3" xfId="0" applyFont="1" applyBorder="1" applyAlignment="1">
      <alignment horizontal="left" vertical="center" wrapText="1"/>
    </xf>
    <xf numFmtId="0" fontId="38" fillId="3" borderId="0" xfId="4" applyFont="1" applyFill="1" applyAlignment="1">
      <alignment horizontal="center"/>
    </xf>
    <xf numFmtId="0" fontId="55" fillId="3" borderId="0" xfId="4" applyFont="1" applyFill="1" applyAlignment="1">
      <alignment horizontal="center"/>
    </xf>
    <xf numFmtId="0" fontId="38" fillId="3" borderId="2" xfId="4" applyFont="1" applyFill="1" applyBorder="1" applyAlignment="1">
      <alignment horizontal="center" vertical="top"/>
    </xf>
    <xf numFmtId="0" fontId="38" fillId="3" borderId="3" xfId="4" applyFont="1" applyFill="1" applyBorder="1" applyAlignment="1">
      <alignment horizontal="center" vertical="top"/>
    </xf>
    <xf numFmtId="0" fontId="38" fillId="3" borderId="11" xfId="4" applyFont="1" applyFill="1" applyBorder="1" applyAlignment="1">
      <alignment horizontal="center" vertical="top"/>
    </xf>
    <xf numFmtId="0" fontId="38" fillId="3" borderId="2" xfId="4" applyFont="1" applyFill="1" applyBorder="1" applyAlignment="1">
      <alignment horizontal="center" vertical="top" wrapText="1"/>
    </xf>
    <xf numFmtId="0" fontId="38" fillId="3" borderId="11" xfId="4" applyFont="1" applyFill="1" applyBorder="1" applyAlignment="1">
      <alignment horizontal="center" vertical="top" wrapText="1"/>
    </xf>
    <xf numFmtId="0" fontId="38" fillId="3" borderId="2" xfId="6" applyFont="1" applyFill="1" applyBorder="1" applyAlignment="1">
      <alignment horizontal="center" vertical="top"/>
    </xf>
    <xf numFmtId="0" fontId="38" fillId="3" borderId="3" xfId="6" applyFont="1" applyFill="1" applyBorder="1" applyAlignment="1">
      <alignment horizontal="center" vertical="top"/>
    </xf>
    <xf numFmtId="0" fontId="38" fillId="3" borderId="11" xfId="6" applyFont="1" applyFill="1" applyBorder="1" applyAlignment="1">
      <alignment horizontal="center" vertical="top"/>
    </xf>
    <xf numFmtId="0" fontId="45" fillId="0" borderId="0" xfId="0" applyFont="1" applyAlignment="1">
      <alignment horizontal="left"/>
    </xf>
    <xf numFmtId="0" fontId="47" fillId="4" borderId="2" xfId="0" applyFont="1" applyFill="1" applyBorder="1" applyAlignment="1">
      <alignment horizontal="center" vertical="center"/>
    </xf>
    <xf numFmtId="0" fontId="47" fillId="4" borderId="3" xfId="0" applyFont="1" applyFill="1" applyBorder="1" applyAlignment="1">
      <alignment horizontal="center" vertical="center"/>
    </xf>
    <xf numFmtId="0" fontId="47" fillId="4" borderId="11" xfId="0" applyFont="1" applyFill="1" applyBorder="1" applyAlignment="1">
      <alignment horizontal="center" vertical="center"/>
    </xf>
    <xf numFmtId="0" fontId="47" fillId="4" borderId="1" xfId="0" applyFont="1" applyFill="1" applyBorder="1" applyAlignment="1">
      <alignment vertical="center" wrapText="1"/>
    </xf>
    <xf numFmtId="0" fontId="47" fillId="4" borderId="4" xfId="0" applyFont="1" applyFill="1" applyBorder="1" applyAlignment="1">
      <alignment vertical="center" wrapText="1"/>
    </xf>
    <xf numFmtId="0" fontId="51" fillId="0" borderId="3" xfId="0" applyFont="1" applyBorder="1" applyAlignment="1">
      <alignment horizontal="left" wrapText="1"/>
    </xf>
    <xf numFmtId="0" fontId="51" fillId="0" borderId="0" xfId="0" applyFont="1" applyAlignment="1">
      <alignment horizontal="left" wrapText="1"/>
    </xf>
  </cellXfs>
  <cellStyles count="31">
    <cellStyle name="Comma" xfId="3" xr:uid="{CC065BED-03AA-6E4D-801F-85EA3C15638D}"/>
    <cellStyle name="Comma 2 2 2" xfId="28" xr:uid="{516754B9-F388-4D40-A7A5-F05A8FBFB2D6}"/>
    <cellStyle name="Hipervínculo" xfId="1" builtinId="8"/>
    <cellStyle name="Millares" xfId="15" builtinId="3"/>
    <cellStyle name="Millares 10" xfId="19" xr:uid="{1FAB3F1A-D445-854A-AE29-6D2841F2EB91}"/>
    <cellStyle name="Millares 10 2 10" xfId="29" xr:uid="{8421006A-68B6-4474-BD54-315F6762E4E1}"/>
    <cellStyle name="Millares 106" xfId="22" xr:uid="{076635FC-202A-434C-BA24-8B89DC9F9EE4}"/>
    <cellStyle name="Millares 19" xfId="8" xr:uid="{9DC96D1E-D003-874F-8EFC-6600009333A1}"/>
    <cellStyle name="Millares 19 37" xfId="30" xr:uid="{7DA7777A-B31E-4C37-B4C0-9AD825A1381C}"/>
    <cellStyle name="Millares 2" xfId="12" xr:uid="{BC459737-EE83-BB4A-8A5E-3EE592042663}"/>
    <cellStyle name="Millares 2 2 12" xfId="7" xr:uid="{DD332994-4AFA-EF45-A808-8132347B5B8C}"/>
    <cellStyle name="Millares 8" xfId="11" xr:uid="{111122A9-92D0-5E46-9337-AD6CA5898934}"/>
    <cellStyle name="Normal" xfId="0" builtinId="0"/>
    <cellStyle name="Normal 10" xfId="10" xr:uid="{986AD9E1-8EF7-3443-B01C-81B4BF2BAC0E}"/>
    <cellStyle name="Normal 10 5 2" xfId="18" xr:uid="{A971D4C0-D550-A04A-B427-3EF34D457558}"/>
    <cellStyle name="Normal 2" xfId="4" xr:uid="{57C85D6F-C03C-1D4D-9BD4-42CED15AA3F2}"/>
    <cellStyle name="Normal 2 2" xfId="6" xr:uid="{AC9A0221-D7A2-3E4A-AB5D-F7A6EB27FB7C}"/>
    <cellStyle name="Normal 2 2 2" xfId="25" xr:uid="{5900D18C-00D7-164A-BAB5-89DD2E2EEBBB}"/>
    <cellStyle name="Normal 434" xfId="16" xr:uid="{203D20A8-AA20-F347-A591-467DDD27929F}"/>
    <cellStyle name="Normal_Hoja1" xfId="26" xr:uid="{F62E0120-D374-D54B-8927-9C5AA6720F2B}"/>
    <cellStyle name="Normal_UN_ResTec 6" xfId="14" xr:uid="{0E35E236-35F9-514F-9756-21D1B8064044}"/>
    <cellStyle name="Normal_UN_ResTec_Cred0908_desglose_PPS+PV" xfId="27" xr:uid="{D40C3D6C-745A-2C4E-B72C-AC82FE3A45D9}"/>
    <cellStyle name="Percent" xfId="5" xr:uid="{757DD09E-0221-3548-832B-CC8C4FF288C3}"/>
    <cellStyle name="Porcentaje" xfId="2" builtinId="5"/>
    <cellStyle name="Porcentaje 10" xfId="20" xr:uid="{123984B9-1EFF-AC40-8861-C7A50E8DE887}"/>
    <cellStyle name="Porcentaje 2 10" xfId="24" xr:uid="{B7F2669A-2D83-9F49-A0CA-92D5D8C32044}"/>
    <cellStyle name="Porcentaje 2 4" xfId="13" xr:uid="{1CD7963D-D600-8545-A222-054E26C133DD}"/>
    <cellStyle name="Porcentaje 25" xfId="17" xr:uid="{6D2A9A61-25D9-2146-8E87-F0788118F2B1}"/>
    <cellStyle name="Porcentaje 7 3" xfId="21" xr:uid="{DF9F69C2-C15A-9446-A6EC-7CD472476966}"/>
    <cellStyle name="Porcentual 2" xfId="9" xr:uid="{EF648EB6-2BA3-F94F-B50D-361BB6D9DA0B}"/>
    <cellStyle name="Porcentual 33" xfId="23" xr:uid="{4190A117-A50E-8F44-8522-901E15D4C07E}"/>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126482</xdr:rowOff>
    </xdr:from>
    <xdr:to>
      <xdr:col>4</xdr:col>
      <xdr:colOff>414531</xdr:colOff>
      <xdr:row>1</xdr:row>
      <xdr:rowOff>495300</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209550" y="316982"/>
          <a:ext cx="3252981" cy="3688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9"/>
  <sheetViews>
    <sheetView showGridLines="0" tabSelected="1" zoomScale="60" zoomScaleNormal="60" workbookViewId="0">
      <selection activeCell="B5" sqref="B5"/>
    </sheetView>
  </sheetViews>
  <sheetFormatPr baseColWidth="10" defaultColWidth="11.453125" defaultRowHeight="14.5"/>
  <sheetData>
    <row r="1" spans="1:5" s="1" customFormat="1">
      <c r="A1" s="6"/>
      <c r="B1" s="6"/>
      <c r="C1" s="6"/>
      <c r="D1" s="6"/>
      <c r="E1" s="6"/>
    </row>
    <row r="2" spans="1:5" s="1" customFormat="1" ht="48.75" customHeight="1">
      <c r="A2" s="6"/>
      <c r="B2" s="6"/>
      <c r="C2" s="6"/>
      <c r="D2" s="6"/>
      <c r="E2" s="6"/>
    </row>
    <row r="3" spans="1:5" s="4" customFormat="1" ht="25.5" thickBot="1">
      <c r="A3" s="49" t="s">
        <v>0</v>
      </c>
      <c r="B3" s="50"/>
      <c r="C3" s="51"/>
      <c r="D3" s="50"/>
      <c r="E3" s="50"/>
    </row>
    <row r="4" spans="1:5">
      <c r="A4" s="47"/>
      <c r="B4" s="47"/>
      <c r="C4" s="47"/>
      <c r="D4" s="47"/>
      <c r="E4" s="47"/>
    </row>
    <row r="5" spans="1:5">
      <c r="A5" s="47"/>
      <c r="B5" s="52" t="s">
        <v>1</v>
      </c>
      <c r="C5" s="47"/>
      <c r="D5" s="47"/>
      <c r="E5" s="47"/>
    </row>
    <row r="6" spans="1:5">
      <c r="A6" s="47"/>
      <c r="B6" s="547" t="s">
        <v>2</v>
      </c>
      <c r="C6" s="47"/>
      <c r="D6" s="47"/>
      <c r="E6" s="47"/>
    </row>
    <row r="7" spans="1:5">
      <c r="A7" s="47"/>
      <c r="B7" s="547" t="s">
        <v>3</v>
      </c>
      <c r="C7" s="47"/>
      <c r="D7" s="47"/>
      <c r="E7" s="47"/>
    </row>
    <row r="8" spans="1:5">
      <c r="A8" s="47"/>
      <c r="B8" s="547" t="s">
        <v>4</v>
      </c>
      <c r="C8" s="47"/>
      <c r="D8" s="47"/>
      <c r="E8" s="47"/>
    </row>
    <row r="9" spans="1:5">
      <c r="A9" s="47"/>
      <c r="B9" s="547" t="s">
        <v>5</v>
      </c>
      <c r="C9" s="47"/>
      <c r="D9" s="47"/>
      <c r="E9" s="47"/>
    </row>
    <row r="10" spans="1:5">
      <c r="A10" s="47"/>
      <c r="B10" s="547" t="s">
        <v>6</v>
      </c>
      <c r="C10" s="47"/>
      <c r="D10" s="47"/>
      <c r="E10" s="47"/>
    </row>
    <row r="11" spans="1:5">
      <c r="A11" s="47"/>
      <c r="B11" s="547" t="s">
        <v>7</v>
      </c>
      <c r="C11" s="47"/>
      <c r="D11" s="47"/>
      <c r="E11" s="47"/>
    </row>
    <row r="12" spans="1:5">
      <c r="A12" s="47"/>
      <c r="B12" s="547" t="s">
        <v>818</v>
      </c>
      <c r="C12" s="47"/>
      <c r="D12" s="47"/>
      <c r="E12" s="47"/>
    </row>
    <row r="13" spans="1:5">
      <c r="A13" s="47"/>
      <c r="B13" s="547" t="s">
        <v>817</v>
      </c>
      <c r="C13" s="47"/>
      <c r="D13" s="47"/>
      <c r="E13" s="47"/>
    </row>
    <row r="14" spans="1:5">
      <c r="A14" s="47"/>
      <c r="B14" s="547" t="s">
        <v>8</v>
      </c>
      <c r="C14" s="47"/>
      <c r="D14" s="47"/>
      <c r="E14" s="47"/>
    </row>
    <row r="15" spans="1:5">
      <c r="A15" s="47"/>
      <c r="B15" s="547" t="s">
        <v>9</v>
      </c>
      <c r="C15" s="47"/>
      <c r="D15" s="47"/>
      <c r="E15" s="47"/>
    </row>
    <row r="16" spans="1:5">
      <c r="A16" s="47"/>
      <c r="B16" s="547" t="s">
        <v>838</v>
      </c>
      <c r="C16" s="47"/>
      <c r="D16" s="47"/>
      <c r="E16" s="47"/>
    </row>
    <row r="17" spans="1:5">
      <c r="A17" s="47"/>
      <c r="B17" s="547" t="s">
        <v>837</v>
      </c>
      <c r="C17" s="47"/>
      <c r="D17" s="47"/>
      <c r="E17" s="47"/>
    </row>
    <row r="18" spans="1:5">
      <c r="A18" s="47"/>
      <c r="B18" s="547" t="s">
        <v>836</v>
      </c>
      <c r="C18" s="47"/>
      <c r="D18" s="47"/>
      <c r="E18" s="47"/>
    </row>
    <row r="19" spans="1:5">
      <c r="A19" s="47"/>
      <c r="B19" s="547" t="s">
        <v>834</v>
      </c>
      <c r="C19" s="47"/>
      <c r="D19" s="47"/>
      <c r="E19" s="47"/>
    </row>
    <row r="20" spans="1:5">
      <c r="A20" s="47"/>
      <c r="B20" s="547" t="s">
        <v>835</v>
      </c>
      <c r="C20" s="47"/>
      <c r="D20" s="47"/>
      <c r="E20" s="47"/>
    </row>
    <row r="21" spans="1:5">
      <c r="A21" s="47"/>
      <c r="B21" s="547" t="s">
        <v>833</v>
      </c>
      <c r="C21" s="47"/>
      <c r="D21" s="47"/>
      <c r="E21" s="47"/>
    </row>
    <row r="22" spans="1:5">
      <c r="A22" s="47"/>
      <c r="B22" s="547" t="s">
        <v>832</v>
      </c>
      <c r="C22" s="47"/>
      <c r="D22" s="47"/>
      <c r="E22" s="47"/>
    </row>
    <row r="23" spans="1:5">
      <c r="A23" s="47"/>
      <c r="B23" s="547" t="s">
        <v>831</v>
      </c>
      <c r="C23" s="47"/>
      <c r="D23" s="47"/>
      <c r="E23" s="47"/>
    </row>
    <row r="24" spans="1:5">
      <c r="A24" s="47"/>
      <c r="B24" s="547" t="s">
        <v>830</v>
      </c>
      <c r="C24" s="47"/>
      <c r="D24" s="47"/>
      <c r="E24" s="47"/>
    </row>
    <row r="25" spans="1:5">
      <c r="A25" s="47"/>
      <c r="B25" s="547" t="s">
        <v>829</v>
      </c>
      <c r="C25" s="47"/>
      <c r="D25" s="47"/>
      <c r="E25" s="47"/>
    </row>
    <row r="26" spans="1:5">
      <c r="A26" s="47"/>
      <c r="B26" s="547" t="s">
        <v>828</v>
      </c>
      <c r="C26" s="47"/>
      <c r="D26" s="47"/>
      <c r="E26" s="47"/>
    </row>
    <row r="27" spans="1:5">
      <c r="A27" s="47"/>
      <c r="B27" s="547" t="s">
        <v>827</v>
      </c>
      <c r="C27" s="47"/>
      <c r="D27" s="47"/>
      <c r="E27" s="47"/>
    </row>
    <row r="28" spans="1:5">
      <c r="A28" s="47"/>
      <c r="B28" s="547" t="s">
        <v>826</v>
      </c>
      <c r="C28" s="47"/>
      <c r="D28" s="47"/>
      <c r="E28" s="47"/>
    </row>
    <row r="29" spans="1:5">
      <c r="A29" s="47"/>
      <c r="B29" s="547" t="s">
        <v>825</v>
      </c>
      <c r="C29" s="47"/>
      <c r="D29" s="47"/>
      <c r="E29" s="47"/>
    </row>
    <row r="30" spans="1:5">
      <c r="A30" s="47"/>
      <c r="B30" s="547" t="s">
        <v>824</v>
      </c>
      <c r="C30" s="47"/>
      <c r="D30" s="47"/>
      <c r="E30" s="47"/>
    </row>
    <row r="31" spans="1:5">
      <c r="A31" s="47"/>
      <c r="B31" s="547" t="s">
        <v>823</v>
      </c>
      <c r="C31" s="47"/>
      <c r="D31" s="47"/>
      <c r="E31" s="47"/>
    </row>
    <row r="32" spans="1:5">
      <c r="A32" s="47"/>
      <c r="B32" s="547"/>
      <c r="C32" s="47"/>
      <c r="D32" s="47"/>
      <c r="E32" s="47"/>
    </row>
    <row r="33" spans="1:5">
      <c r="A33" s="47"/>
      <c r="B33" s="47"/>
      <c r="C33" s="47"/>
      <c r="D33" s="47"/>
      <c r="E33" s="47"/>
    </row>
    <row r="34" spans="1:5">
      <c r="A34" s="47"/>
      <c r="B34" s="47"/>
      <c r="C34" s="47"/>
      <c r="D34" s="47"/>
      <c r="E34" s="47"/>
    </row>
    <row r="35" spans="1:5">
      <c r="A35" s="47"/>
      <c r="B35" s="47"/>
      <c r="C35" s="47"/>
      <c r="D35" s="47"/>
      <c r="E35" s="47"/>
    </row>
    <row r="36" spans="1:5">
      <c r="A36" s="47"/>
      <c r="B36" s="47"/>
      <c r="C36" s="47"/>
      <c r="D36" s="47"/>
      <c r="E36" s="47"/>
    </row>
    <row r="37" spans="1:5">
      <c r="A37" s="47"/>
      <c r="B37" s="47"/>
      <c r="C37" s="47"/>
      <c r="D37" s="47"/>
      <c r="E37" s="47"/>
    </row>
    <row r="38" spans="1:5">
      <c r="A38" s="47"/>
      <c r="B38" s="47"/>
      <c r="C38" s="47"/>
      <c r="D38" s="47"/>
      <c r="E38" s="47"/>
    </row>
    <row r="39" spans="1:5">
      <c r="A39" s="47"/>
      <c r="B39" s="47"/>
      <c r="C39" s="47"/>
      <c r="D39" s="47"/>
      <c r="E39" s="47"/>
    </row>
  </sheetData>
  <hyperlinks>
    <hyperlink ref="B6" location="'0.Resumen BAP'!A1" display="0. Resumen BAP" xr:uid="{1A903390-80D7-40D2-9A9A-589F2F04160F}"/>
    <hyperlink ref="B7" location="'0.1.Contribuciones BAP'!A1" display="0.1. Contribuciones BAP" xr:uid="{7E4BD561-FA68-4A68-AC60-3802D76F7B2C}"/>
    <hyperlink ref="B8" location="'0.2.ROAE'!A1" display="0.2. ROAE " xr:uid="{4ADB9B22-C319-411B-9667-47409E707B32}"/>
    <hyperlink ref="B9" location="'1.AGI'!A1" display="1. AGI" xr:uid="{1E77EC2B-0F80-41FA-BDB9-CC37395D8A95}"/>
    <hyperlink ref="B10" location="'1.1.Colocaciones'!A1" display="1.2. Colocaciones" xr:uid="{DAB1A87D-7179-45F2-8DA3-446D4EA0EBF3}"/>
    <hyperlink ref="B11" location="'2.Fondeo'!A1" display="2. Fondeo" xr:uid="{DB035099-10B9-7043-8560-764D506083B1}"/>
    <hyperlink ref="B13" location="'4.Calidad de Cartera'!A1" display="3. Calidad de Cartera" xr:uid="{E02A5A88-38B7-B947-A966-B46E345154B2}"/>
    <hyperlink ref="B12" location="'3.Ingreso Neto por Intereses'!A1" display="3. Ingreso Neto por Intereses" xr:uid="{102BE93D-29AF-3043-BDA4-3619C1AA7338}"/>
    <hyperlink ref="B14" location="'3.Ingreso Neto por Intereses'!A1" display="5. Ingresos No Financieros" xr:uid="{3914D501-E787-2342-8F1F-51CCB017FBEB}"/>
    <hyperlink ref="B15" location="'6.Resultado Técnico de Seguros'!A1" display="6. Resultado Técnico de Seguros" xr:uid="{83E5F34A-B08A-9C4D-A47F-DCC1B6F35FB3}"/>
    <hyperlink ref="B16" location="'7.Gastos Operativos'!A1" display="7. Gastos Operativos" xr:uid="{B8CA0866-5605-334B-9B77-03C60CABE400}"/>
    <hyperlink ref="B18" location="'9.1.Capital Regulatorio BAP'!A1" display="8.1. Capital Regulatorio BAP" xr:uid="{B1C50E40-5A26-EE42-921D-A66D9DDC260C}"/>
    <hyperlink ref="B19" location="'9.2.Capital Regulatorio BCP'!A1" display="8.2. Capital Regulatorio BCP" xr:uid="{AB4E1133-2470-5C43-A625-1AB0EDF87D68}"/>
    <hyperlink ref="B20" location="'9.3.Capital Regulatorio Mibanco'!A1" display="8.3 Capital Regulatorio Mibanco" xr:uid="{CD4CD7AE-D095-FE43-8955-716DFC56F3F0}"/>
    <hyperlink ref="B21" location="'10. Canales Credicorp'!A1" display="9. Canales Credicorp" xr:uid="{7DE76241-5535-444D-A552-EA29F6E7B4A1}"/>
    <hyperlink ref="B22" location="'11.Perspectivas Económicas'!A1" display="10. Perspectivas Económicas " xr:uid="{C89CE9F6-E1BD-F94C-8CA8-3F57E430495F}"/>
    <hyperlink ref="B23" location="'12.1.Credicorp Consolidado'!A1" display="11.1. BAP BG P&amp;G" xr:uid="{B7351F0A-4B44-5F41-9220-752398B5E401}"/>
    <hyperlink ref="B24" location="'12.2 Credicorp Individual'!A1" display="11.2. BAP Individual" xr:uid="{01908558-109C-2644-B090-0A0A467569DB}"/>
    <hyperlink ref="B25" location="'12.3 BCP Consolidado'!A1" display="11.3. BCP Consolidado" xr:uid="{2F1EF3D2-4CD8-EA43-9947-2153DDAC7B54}"/>
    <hyperlink ref="B26" location="'12.4 BCP Individual'!A1" display="11.4. BCP Individual" xr:uid="{245B0A04-604C-9E48-AF9C-8BE9699568A2}"/>
    <hyperlink ref="B27" location="'12.5 BCP Bolivia'!A1" display="11.5 BCP Bolivia" xr:uid="{BF70EE1F-68F9-8D43-9ACC-9BB5037A230D}"/>
    <hyperlink ref="B28" location="'12.6 Mibanco'!A1" display="11.6. Mibanco" xr:uid="{94E55070-65FC-3E46-ABCA-D21EE6A5FB3A}"/>
    <hyperlink ref="B29" location="'12.7 IB &amp; WM'!A1" display="11.7. Banca de Inversión y Gestión de Patrimonios" xr:uid="{07BB721C-CB02-524B-8E88-DE5DF6EA0861}"/>
    <hyperlink ref="B30" location="'12.8 Grupo Pacífico'!A1" display="11.8 Grupo Pacífico" xr:uid="{1DDC2399-6F5C-5649-B0BD-B93B1AC14955}"/>
    <hyperlink ref="B31" location="'12.9 Prima AFP'!A1" display="11.9 Prima AFP" xr:uid="{240765FF-2E7F-E24F-9382-E5F60976627C}"/>
    <hyperlink ref="B17" location="'8.Eficiencia Operativa'!A1" display="8. Eficiencia Operativa" xr:uid="{94C3132E-CA59-4AA9-AA3B-CD909E31AF4A}"/>
  </hyperlink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I4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59.81640625" style="648" customWidth="1"/>
    <col min="2" max="4" width="14.6328125" style="648" customWidth="1"/>
    <col min="5" max="6" width="11.54296875" style="648" bestFit="1" customWidth="1"/>
    <col min="7" max="7" width="12.6328125" style="648" customWidth="1"/>
    <col min="8" max="8" width="11.453125" style="648"/>
    <col min="9" max="9" width="15.6328125" style="648" bestFit="1" customWidth="1"/>
    <col min="10" max="16384" width="11.453125" style="648"/>
  </cols>
  <sheetData>
    <row r="1" spans="1:9" s="651" customFormat="1" ht="28">
      <c r="A1" s="1639" t="s">
        <v>155</v>
      </c>
      <c r="B1" s="1833" t="s">
        <v>29</v>
      </c>
      <c r="C1" s="1834"/>
      <c r="D1" s="1835"/>
      <c r="E1" s="1833" t="s">
        <v>30</v>
      </c>
      <c r="F1" s="1835"/>
      <c r="G1" s="1833" t="s">
        <v>782</v>
      </c>
      <c r="H1" s="1835"/>
      <c r="I1" s="1839" t="s">
        <v>771</v>
      </c>
    </row>
    <row r="2" spans="1:9" s="651" customFormat="1">
      <c r="A2" s="1563" t="s">
        <v>31</v>
      </c>
      <c r="B2" s="1836"/>
      <c r="C2" s="1837"/>
      <c r="D2" s="1838"/>
      <c r="E2" s="1836"/>
      <c r="F2" s="1838"/>
      <c r="G2" s="1836"/>
      <c r="H2" s="1838"/>
      <c r="I2" s="1839"/>
    </row>
    <row r="3" spans="1:9" s="1388" customFormat="1" ht="14.5" thickBot="1">
      <c r="A3" s="830" t="s">
        <v>34</v>
      </c>
      <c r="B3" s="1640" t="s">
        <v>105</v>
      </c>
      <c r="C3" s="1641" t="s">
        <v>14</v>
      </c>
      <c r="D3" s="1641" t="s">
        <v>106</v>
      </c>
      <c r="E3" s="772" t="s">
        <v>32</v>
      </c>
      <c r="F3" s="773" t="s">
        <v>33</v>
      </c>
      <c r="G3" s="850">
        <v>43983</v>
      </c>
      <c r="H3" s="851">
        <v>44348</v>
      </c>
      <c r="I3" s="436" t="s">
        <v>772</v>
      </c>
    </row>
    <row r="4" spans="1:9">
      <c r="A4" s="1400" t="s">
        <v>156</v>
      </c>
      <c r="B4" s="528">
        <v>-2557658</v>
      </c>
      <c r="C4" s="1495">
        <v>-622982</v>
      </c>
      <c r="D4" s="529">
        <v>-441007</v>
      </c>
      <c r="E4" s="1480">
        <v>-0.29199999999999998</v>
      </c>
      <c r="F4" s="1481">
        <v>-0.82799999999999996</v>
      </c>
      <c r="G4" s="528">
        <v>-3946369</v>
      </c>
      <c r="H4" s="386">
        <v>-1063989</v>
      </c>
      <c r="I4" s="995">
        <v>-0.73</v>
      </c>
    </row>
    <row r="5" spans="1:9">
      <c r="A5" s="1400" t="s">
        <v>157</v>
      </c>
      <c r="B5" s="380">
        <v>17201</v>
      </c>
      <c r="C5" s="1494">
        <v>65335</v>
      </c>
      <c r="D5" s="416">
        <v>77627</v>
      </c>
      <c r="E5" s="1482">
        <v>0.188</v>
      </c>
      <c r="F5" s="1503">
        <v>3.5129999999999999</v>
      </c>
      <c r="G5" s="380">
        <v>64431</v>
      </c>
      <c r="H5" s="345">
        <v>142962</v>
      </c>
      <c r="I5" s="995">
        <v>1.2190000000000001</v>
      </c>
    </row>
    <row r="6" spans="1:9" s="1396" customFormat="1" ht="28.5" thickBot="1">
      <c r="A6" s="1642" t="s">
        <v>158</v>
      </c>
      <c r="B6" s="971">
        <v>-2540457</v>
      </c>
      <c r="C6" s="1411">
        <v>-557647</v>
      </c>
      <c r="D6" s="1412">
        <v>-363380</v>
      </c>
      <c r="E6" s="1484">
        <v>-0.34799999999999998</v>
      </c>
      <c r="F6" s="1485">
        <v>-0.85699999999999998</v>
      </c>
      <c r="G6" s="971">
        <v>-3881938</v>
      </c>
      <c r="H6" s="390">
        <v>-921027</v>
      </c>
      <c r="I6" s="1395">
        <v>-0.76300000000000001</v>
      </c>
    </row>
    <row r="8" spans="1:9" s="1396" customFormat="1" ht="14.5" thickBot="1"/>
    <row r="9" spans="1:9" s="1005" customFormat="1">
      <c r="A9" s="1883" t="s">
        <v>159</v>
      </c>
      <c r="B9" s="1833" t="s">
        <v>29</v>
      </c>
      <c r="C9" s="1834"/>
      <c r="D9" s="1835"/>
      <c r="E9" s="1833" t="s">
        <v>30</v>
      </c>
      <c r="F9" s="1835"/>
      <c r="G9" s="1833" t="s">
        <v>782</v>
      </c>
      <c r="H9" s="1835"/>
      <c r="I9" s="1839" t="s">
        <v>771</v>
      </c>
    </row>
    <row r="10" spans="1:9" s="1005" customFormat="1">
      <c r="A10" s="1884"/>
      <c r="B10" s="1836"/>
      <c r="C10" s="1837"/>
      <c r="D10" s="1838"/>
      <c r="E10" s="1836"/>
      <c r="F10" s="1838"/>
      <c r="G10" s="1836"/>
      <c r="H10" s="1838"/>
      <c r="I10" s="1839"/>
    </row>
    <row r="11" spans="1:9" s="1532" customFormat="1" ht="14.5" thickBot="1">
      <c r="A11" s="830" t="s">
        <v>34</v>
      </c>
      <c r="B11" s="1640" t="s">
        <v>105</v>
      </c>
      <c r="C11" s="1641" t="s">
        <v>14</v>
      </c>
      <c r="D11" s="1641" t="s">
        <v>106</v>
      </c>
      <c r="E11" s="772" t="s">
        <v>32</v>
      </c>
      <c r="F11" s="773" t="s">
        <v>33</v>
      </c>
      <c r="G11" s="850">
        <v>43983</v>
      </c>
      <c r="H11" s="851">
        <v>44348</v>
      </c>
      <c r="I11" s="343" t="s">
        <v>772</v>
      </c>
    </row>
    <row r="12" spans="1:9" ht="16.5">
      <c r="A12" s="1643" t="s">
        <v>955</v>
      </c>
      <c r="B12" s="377">
        <v>7.6600000000000001E-2</v>
      </c>
      <c r="C12" s="1644">
        <v>1.6299999999999999E-2</v>
      </c>
      <c r="D12" s="1266">
        <v>1.0200000000000001E-2</v>
      </c>
      <c r="E12" s="367" t="str">
        <f>-61 &amp;" pbs"</f>
        <v>-61 pbs</v>
      </c>
      <c r="F12" s="1032" t="str">
        <f>-664 &amp;" pbs"</f>
        <v>-664 pbs</v>
      </c>
      <c r="G12" s="360" t="s">
        <v>788</v>
      </c>
      <c r="H12" s="361">
        <v>1.29E-2</v>
      </c>
      <c r="I12" s="360" t="s">
        <v>783</v>
      </c>
    </row>
    <row r="13" spans="1:9" ht="16.5">
      <c r="A13" s="1643" t="s">
        <v>956</v>
      </c>
      <c r="B13" s="367" t="s">
        <v>160</v>
      </c>
      <c r="C13" s="1644">
        <v>1.9199999999999998E-2</v>
      </c>
      <c r="D13" s="1266">
        <v>1.23E-2</v>
      </c>
      <c r="E13" s="367" t="str">
        <f>-69 &amp;" pbs"</f>
        <v>-69 pbs</v>
      </c>
      <c r="F13" s="1032" t="str">
        <f>-718 &amp;" pbs"</f>
        <v>-718 pbs</v>
      </c>
      <c r="G13" s="363" t="s">
        <v>784</v>
      </c>
      <c r="H13" s="364">
        <v>1.5100000000000001E-2</v>
      </c>
      <c r="I13" s="367" t="s">
        <v>785</v>
      </c>
    </row>
    <row r="14" spans="1:9" s="1396" customFormat="1" ht="28.5" thickBot="1">
      <c r="A14" s="1645" t="s">
        <v>161</v>
      </c>
      <c r="B14" s="365" t="s">
        <v>162</v>
      </c>
      <c r="C14" s="1646">
        <v>0.26300000000000001</v>
      </c>
      <c r="D14" s="366">
        <v>0.157</v>
      </c>
      <c r="E14" s="365" t="str">
        <f>-1050 &amp;" pbs"</f>
        <v>-1050 pbs</v>
      </c>
      <c r="F14" s="1001" t="s">
        <v>204</v>
      </c>
      <c r="G14" s="365" t="s">
        <v>786</v>
      </c>
      <c r="H14" s="366">
        <v>0.20799999999999999</v>
      </c>
      <c r="I14" s="365" t="s">
        <v>787</v>
      </c>
    </row>
    <row r="15" spans="1:9">
      <c r="A15" s="457" t="s">
        <v>163</v>
      </c>
      <c r="B15" s="1421"/>
      <c r="C15" s="1421"/>
      <c r="D15" s="1421"/>
      <c r="E15" s="1421"/>
      <c r="F15" s="1421"/>
      <c r="G15" s="1421"/>
      <c r="H15" s="1421"/>
      <c r="I15" s="1421"/>
    </row>
    <row r="16" spans="1:9" ht="27.65" customHeight="1">
      <c r="A16" s="1885" t="s">
        <v>164</v>
      </c>
      <c r="B16" s="1885"/>
      <c r="C16" s="1885"/>
      <c r="D16" s="1885"/>
      <c r="E16" s="1885"/>
      <c r="F16" s="1885"/>
      <c r="G16" s="1885"/>
      <c r="H16" s="1885"/>
      <c r="I16" s="1885"/>
    </row>
    <row r="17" spans="1:9" ht="14.25" customHeight="1">
      <c r="A17" s="1647"/>
      <c r="B17" s="1647"/>
      <c r="C17" s="1647"/>
      <c r="D17" s="1647"/>
      <c r="E17" s="1647"/>
      <c r="F17" s="1647"/>
      <c r="G17" s="1647"/>
      <c r="H17" s="1647"/>
      <c r="I17" s="1647"/>
    </row>
    <row r="18" spans="1:9" s="1396" customFormat="1" ht="14.5" thickBot="1"/>
    <row r="19" spans="1:9" s="651" customFormat="1">
      <c r="A19" s="1501" t="s">
        <v>165</v>
      </c>
      <c r="B19" s="1833" t="s">
        <v>88</v>
      </c>
      <c r="C19" s="1834"/>
      <c r="D19" s="1835"/>
      <c r="E19" s="1833" t="s">
        <v>30</v>
      </c>
      <c r="F19" s="1834"/>
      <c r="G19" s="1648"/>
    </row>
    <row r="20" spans="1:9" s="651" customFormat="1">
      <c r="A20" s="1649" t="s">
        <v>31</v>
      </c>
      <c r="B20" s="1836"/>
      <c r="C20" s="1837"/>
      <c r="D20" s="1838"/>
      <c r="E20" s="1836"/>
      <c r="F20" s="1837"/>
      <c r="G20" s="1648"/>
    </row>
    <row r="21" spans="1:9" s="651" customFormat="1" ht="14.5" thickBot="1">
      <c r="A21" s="830" t="s">
        <v>34</v>
      </c>
      <c r="B21" s="1014" t="s">
        <v>671</v>
      </c>
      <c r="C21" s="1015" t="s">
        <v>89</v>
      </c>
      <c r="D21" s="1016" t="s">
        <v>672</v>
      </c>
      <c r="E21" s="1386" t="s">
        <v>32</v>
      </c>
      <c r="F21" s="1386" t="s">
        <v>33</v>
      </c>
      <c r="G21" s="1648"/>
    </row>
    <row r="22" spans="1:9" s="1651" customFormat="1" ht="14.5" thickBot="1">
      <c r="A22" s="1403" t="s">
        <v>166</v>
      </c>
      <c r="B22" s="1399" t="s">
        <v>677</v>
      </c>
      <c r="C22" s="1404">
        <v>137031239</v>
      </c>
      <c r="D22" s="348">
        <v>143091752</v>
      </c>
      <c r="E22" s="533">
        <v>4.3999999999999997E-2</v>
      </c>
      <c r="F22" s="1490">
        <v>7.8E-2</v>
      </c>
      <c r="G22" s="1650"/>
    </row>
    <row r="23" spans="1:9" s="1398" customFormat="1" ht="14.5" thickBot="1">
      <c r="A23" s="1652" t="s">
        <v>167</v>
      </c>
      <c r="B23" s="1653">
        <v>117793155</v>
      </c>
      <c r="C23" s="1404">
        <v>112782997</v>
      </c>
      <c r="D23" s="348">
        <v>120095401</v>
      </c>
      <c r="E23" s="533">
        <v>6.5000000000000002E-2</v>
      </c>
      <c r="F23" s="1490">
        <v>0.02</v>
      </c>
      <c r="G23" s="1654"/>
    </row>
    <row r="24" spans="1:9" s="1398" customFormat="1" ht="14.5" thickBot="1">
      <c r="A24" s="1655" t="s">
        <v>168</v>
      </c>
      <c r="B24" s="344">
        <v>8412544</v>
      </c>
      <c r="C24" s="456">
        <v>9744298</v>
      </c>
      <c r="D24" s="345">
        <v>9391151</v>
      </c>
      <c r="E24" s="1482">
        <v>-3.5999999999999997E-2</v>
      </c>
      <c r="F24" s="1503">
        <v>0.11600000000000001</v>
      </c>
      <c r="G24" s="1656"/>
    </row>
    <row r="25" spans="1:9" s="1398" customFormat="1" ht="14.5" thickBot="1">
      <c r="A25" s="1655" t="s">
        <v>169</v>
      </c>
      <c r="B25" s="1657">
        <v>42104</v>
      </c>
      <c r="C25" s="1658">
        <v>767136</v>
      </c>
      <c r="D25" s="1658">
        <v>742211</v>
      </c>
      <c r="E25" s="1659">
        <v>-3.2000000000000001E-2</v>
      </c>
      <c r="F25" s="1486" t="s">
        <v>204</v>
      </c>
      <c r="G25" s="1654"/>
    </row>
    <row r="26" spans="1:9" ht="16.5">
      <c r="A26" s="967" t="s">
        <v>957</v>
      </c>
      <c r="B26" s="344">
        <v>3842830</v>
      </c>
      <c r="C26" s="456">
        <v>4868483</v>
      </c>
      <c r="D26" s="345">
        <v>5054353</v>
      </c>
      <c r="E26" s="1482">
        <v>3.7999999999999999E-2</v>
      </c>
      <c r="F26" s="1503">
        <v>0.315</v>
      </c>
      <c r="G26" s="1660"/>
    </row>
    <row r="27" spans="1:9" ht="16.5">
      <c r="A27" s="967" t="s">
        <v>958</v>
      </c>
      <c r="B27" s="344">
        <v>3112920</v>
      </c>
      <c r="C27" s="456">
        <v>3789286</v>
      </c>
      <c r="D27" s="345">
        <v>3817463</v>
      </c>
      <c r="E27" s="1482">
        <v>7.0000000000000001E-3</v>
      </c>
      <c r="F27" s="1503">
        <v>0.22600000000000001</v>
      </c>
      <c r="G27" s="1660"/>
    </row>
    <row r="28" spans="1:9">
      <c r="A28" s="1661" t="s">
        <v>170</v>
      </c>
      <c r="B28" s="344">
        <v>1179031</v>
      </c>
      <c r="C28" s="456">
        <v>1951855</v>
      </c>
      <c r="D28" s="345">
        <v>1800076</v>
      </c>
      <c r="E28" s="1482">
        <v>-7.8E-2</v>
      </c>
      <c r="F28" s="1503">
        <v>0.52700000000000002</v>
      </c>
      <c r="G28" s="461"/>
    </row>
    <row r="29" spans="1:9" s="1396" customFormat="1" ht="17" thickBot="1">
      <c r="A29" s="1662" t="s">
        <v>959</v>
      </c>
      <c r="B29" s="387">
        <v>5021861</v>
      </c>
      <c r="C29" s="1402">
        <v>6820338</v>
      </c>
      <c r="D29" s="388">
        <v>6854429</v>
      </c>
      <c r="E29" s="1487">
        <v>5.0000000000000001E-3</v>
      </c>
      <c r="F29" s="1488">
        <v>0.36499999999999999</v>
      </c>
      <c r="G29" s="1001"/>
    </row>
    <row r="30" spans="1:9">
      <c r="A30" s="1652" t="s">
        <v>171</v>
      </c>
      <c r="B30" s="1663">
        <v>2.8899999999999999E-2</v>
      </c>
      <c r="C30" s="1664">
        <v>3.5499999999999997E-2</v>
      </c>
      <c r="D30" s="1665">
        <v>3.5299999999999998E-2</v>
      </c>
      <c r="E30" s="1025" t="str">
        <f>-2 &amp;" pbs"</f>
        <v>-2 pbs</v>
      </c>
      <c r="F30" s="1026" t="str">
        <f>64 &amp; " pbs"</f>
        <v>64 pbs</v>
      </c>
      <c r="G30" s="1066"/>
    </row>
    <row r="31" spans="1:9">
      <c r="A31" s="968" t="s">
        <v>172</v>
      </c>
      <c r="B31" s="1663">
        <v>3.2599999999999997E-2</v>
      </c>
      <c r="C31" s="1664">
        <v>4.3200000000000002E-2</v>
      </c>
      <c r="D31" s="1665">
        <v>3.8899999999999997E-2</v>
      </c>
      <c r="E31" s="363" t="str">
        <f>-43 &amp;" pbs"</f>
        <v>-43 pbs</v>
      </c>
      <c r="F31" s="539" t="str">
        <f>63&amp; " pbs"</f>
        <v>63 pbs</v>
      </c>
      <c r="G31" s="1421"/>
    </row>
    <row r="32" spans="1:9">
      <c r="A32" s="968" t="s">
        <v>173</v>
      </c>
      <c r="B32" s="1663">
        <v>2.35E-2</v>
      </c>
      <c r="C32" s="1664">
        <v>2.7699999999999999E-2</v>
      </c>
      <c r="D32" s="1665">
        <v>2.6700000000000002E-2</v>
      </c>
      <c r="E32" s="363" t="str">
        <f>-10 &amp;" pbs"</f>
        <v>-10 pbs</v>
      </c>
      <c r="F32" s="539" t="str">
        <f>32 &amp; " pbs"</f>
        <v>32 pbs</v>
      </c>
      <c r="G32" s="1421"/>
    </row>
    <row r="33" spans="1:7">
      <c r="A33" s="968" t="s">
        <v>174</v>
      </c>
      <c r="B33" s="1663">
        <v>3.78E-2</v>
      </c>
      <c r="C33" s="1664">
        <v>4.9799999999999997E-2</v>
      </c>
      <c r="D33" s="1665">
        <v>4.7899999999999998E-2</v>
      </c>
      <c r="E33" s="363" t="str">
        <f>-19 &amp;" pbs"</f>
        <v>-19 pbs</v>
      </c>
      <c r="F33" s="539" t="str">
        <f>101&amp; " pbs"</f>
        <v>101 pbs</v>
      </c>
      <c r="G33" s="1421"/>
    </row>
    <row r="34" spans="1:7">
      <c r="A34" s="968" t="s">
        <v>175</v>
      </c>
      <c r="B34" s="1663">
        <v>4.2599999999999999E-2</v>
      </c>
      <c r="C34" s="1664">
        <v>6.0499999999999998E-2</v>
      </c>
      <c r="D34" s="1665">
        <v>5.3800000000000001E-2</v>
      </c>
      <c r="E34" s="363" t="str">
        <f>-67 &amp;" pbs"</f>
        <v>-67 pbs</v>
      </c>
      <c r="F34" s="539" t="str">
        <f>112 &amp; " pbs"</f>
        <v>112 pbs</v>
      </c>
      <c r="G34" s="1421"/>
    </row>
    <row r="35" spans="1:7">
      <c r="A35" s="968" t="s">
        <v>176</v>
      </c>
      <c r="B35" s="1663">
        <v>6.3399999999999998E-2</v>
      </c>
      <c r="C35" s="1664">
        <v>7.1099999999999997E-2</v>
      </c>
      <c r="D35" s="1665">
        <v>6.5600000000000006E-2</v>
      </c>
      <c r="E35" s="363" t="str">
        <f>-50 &amp;" pbs"</f>
        <v>-50 pbs</v>
      </c>
      <c r="F35" s="539" t="str">
        <f>30&amp;" pbs"</f>
        <v>30 pbs</v>
      </c>
      <c r="G35" s="1421"/>
    </row>
    <row r="36" spans="1:7">
      <c r="A36" s="1666" t="s">
        <v>57</v>
      </c>
      <c r="B36" s="1667">
        <v>2.1890000000000001</v>
      </c>
      <c r="C36" s="475">
        <v>2.0019999999999998</v>
      </c>
      <c r="D36" s="1668">
        <v>1.8580000000000001</v>
      </c>
      <c r="E36" s="363" t="str">
        <f>-1440 &amp;" pbs"</f>
        <v>-1440 pbs</v>
      </c>
      <c r="F36" s="539" t="str">
        <f>-3310 &amp;" pbs"</f>
        <v>-3310 pbs</v>
      </c>
    </row>
    <row r="37" spans="1:7" ht="16.5" customHeight="1">
      <c r="A37" s="1666" t="s">
        <v>177</v>
      </c>
      <c r="B37" s="1669" t="s">
        <v>675</v>
      </c>
      <c r="C37" s="475">
        <v>2.5720000000000001</v>
      </c>
      <c r="D37" s="1668">
        <v>2.46</v>
      </c>
      <c r="E37" s="363" t="str">
        <f>-1120 &amp;" pbs"</f>
        <v>-1120 pbs</v>
      </c>
      <c r="F37" s="539" t="str">
        <f>-2420&amp;" pbs"</f>
        <v>-2420 pbs</v>
      </c>
    </row>
    <row r="38" spans="1:7" s="1396" customFormat="1" ht="14.5" thickBot="1">
      <c r="A38" s="1662" t="s">
        <v>58</v>
      </c>
      <c r="B38" s="1670" t="s">
        <v>676</v>
      </c>
      <c r="C38" s="466">
        <v>1.429</v>
      </c>
      <c r="D38" s="467">
        <v>1.37</v>
      </c>
      <c r="E38" s="1528" t="str">
        <f>-590 &amp;" pbs"</f>
        <v>-590 pbs</v>
      </c>
      <c r="F38" s="1529" t="str">
        <f>-3050 &amp;" pbs"</f>
        <v>-3050 pbs</v>
      </c>
    </row>
    <row r="39" spans="1:7">
      <c r="A39" s="1882" t="s">
        <v>178</v>
      </c>
      <c r="B39" s="1882"/>
      <c r="C39" s="1882"/>
    </row>
    <row r="40" spans="1:7">
      <c r="A40" s="457" t="s">
        <v>179</v>
      </c>
      <c r="B40" s="1421"/>
      <c r="C40" s="1421"/>
    </row>
    <row r="41" spans="1:7">
      <c r="A41" s="1421"/>
      <c r="B41" s="1421"/>
      <c r="C41" s="1421"/>
    </row>
  </sheetData>
  <mergeCells count="13">
    <mergeCell ref="A39:C39"/>
    <mergeCell ref="A9:A10"/>
    <mergeCell ref="A16:I16"/>
    <mergeCell ref="B1:D2"/>
    <mergeCell ref="E1:F2"/>
    <mergeCell ref="G1:H2"/>
    <mergeCell ref="I1:I2"/>
    <mergeCell ref="B9:D10"/>
    <mergeCell ref="E9:F10"/>
    <mergeCell ref="G9:H10"/>
    <mergeCell ref="I9:I10"/>
    <mergeCell ref="E19:F20"/>
    <mergeCell ref="B19:D20"/>
  </mergeCells>
  <hyperlinks>
    <hyperlink ref="A3" location="Índice!A1" display="Volver al índice" xr:uid="{3D75367A-A8BA-4750-8FCC-BD34AAE9A8FB}"/>
    <hyperlink ref="A11" location="Índice!A1" display="Volver al índice" xr:uid="{F4A86DD6-DA9A-4C50-B7DF-CF98579F903D}"/>
    <hyperlink ref="A21" location="Índice!A1" display="Volver al índice" xr:uid="{BF396614-7B30-4807-934B-9AE1D09398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rgb="FFD0CECE"/>
  </sheetPr>
  <dimension ref="A1:I51"/>
  <sheetViews>
    <sheetView showGridLines="0" zoomScale="60" zoomScaleNormal="60" workbookViewId="0">
      <pane xSplit="1" topLeftCell="B1" activePane="topRight" state="frozen"/>
      <selection activeCell="F74" sqref="F74"/>
      <selection pane="topRight" activeCell="A3" sqref="A3"/>
    </sheetView>
  </sheetViews>
  <sheetFormatPr baseColWidth="10" defaultColWidth="11.453125" defaultRowHeight="14"/>
  <cols>
    <col min="1" max="1" width="61.453125" style="648" customWidth="1"/>
    <col min="2" max="6" width="11.453125" style="648"/>
    <col min="7" max="7" width="11.81640625" style="648" bestFit="1" customWidth="1"/>
    <col min="8" max="8" width="12.08984375" style="648" bestFit="1" customWidth="1"/>
    <col min="9" max="9" width="15.6328125" style="648" bestFit="1" customWidth="1"/>
    <col min="10" max="16384" width="11.453125" style="648"/>
  </cols>
  <sheetData>
    <row r="1" spans="1:9" s="651" customFormat="1">
      <c r="A1" s="1501" t="s">
        <v>200</v>
      </c>
      <c r="B1" s="1833" t="s">
        <v>29</v>
      </c>
      <c r="C1" s="1834"/>
      <c r="D1" s="1835"/>
      <c r="E1" s="1833" t="s">
        <v>30</v>
      </c>
      <c r="F1" s="1835"/>
      <c r="G1" s="1833" t="s">
        <v>782</v>
      </c>
      <c r="H1" s="1835"/>
      <c r="I1" s="1839" t="s">
        <v>771</v>
      </c>
    </row>
    <row r="2" spans="1:9" s="651" customFormat="1">
      <c r="A2" s="1502" t="s">
        <v>31</v>
      </c>
      <c r="B2" s="1836"/>
      <c r="C2" s="1837"/>
      <c r="D2" s="1838"/>
      <c r="E2" s="1836"/>
      <c r="F2" s="1838"/>
      <c r="G2" s="1836"/>
      <c r="H2" s="1838"/>
      <c r="I2" s="1839"/>
    </row>
    <row r="3" spans="1:9" s="1388" customFormat="1" ht="14.5" thickBot="1">
      <c r="A3" s="830" t="s">
        <v>34</v>
      </c>
      <c r="B3" s="534" t="s">
        <v>105</v>
      </c>
      <c r="C3" s="535" t="s">
        <v>14</v>
      </c>
      <c r="D3" s="536" t="s">
        <v>106</v>
      </c>
      <c r="E3" s="534" t="s">
        <v>32</v>
      </c>
      <c r="F3" s="535" t="s">
        <v>33</v>
      </c>
      <c r="G3" s="850">
        <v>43983</v>
      </c>
      <c r="H3" s="851">
        <v>44348</v>
      </c>
      <c r="I3" s="436" t="s">
        <v>772</v>
      </c>
    </row>
    <row r="4" spans="1:9">
      <c r="A4" s="346" t="s">
        <v>201</v>
      </c>
      <c r="B4" s="344">
        <v>503488</v>
      </c>
      <c r="C4" s="456">
        <v>830771</v>
      </c>
      <c r="D4" s="345">
        <v>862411</v>
      </c>
      <c r="E4" s="1064">
        <v>3.7999999999999999E-2</v>
      </c>
      <c r="F4" s="1065">
        <v>0.71299999999999997</v>
      </c>
      <c r="G4" s="344">
        <v>1263817</v>
      </c>
      <c r="H4" s="345">
        <v>1693182</v>
      </c>
      <c r="I4" s="382">
        <v>0.34</v>
      </c>
    </row>
    <row r="5" spans="1:9">
      <c r="A5" s="346" t="s">
        <v>202</v>
      </c>
      <c r="B5" s="344">
        <v>149308</v>
      </c>
      <c r="C5" s="456">
        <v>179889</v>
      </c>
      <c r="D5" s="345">
        <v>232668</v>
      </c>
      <c r="E5" s="1064">
        <v>0.29299999999999998</v>
      </c>
      <c r="F5" s="1065">
        <v>0.55800000000000005</v>
      </c>
      <c r="G5" s="344">
        <v>316291</v>
      </c>
      <c r="H5" s="345">
        <v>412557</v>
      </c>
      <c r="I5" s="383">
        <v>0.30399999999999999</v>
      </c>
    </row>
    <row r="6" spans="1:9">
      <c r="A6" s="346" t="s">
        <v>203</v>
      </c>
      <c r="B6" s="344">
        <v>280563</v>
      </c>
      <c r="C6" s="456">
        <v>16287</v>
      </c>
      <c r="D6" s="345">
        <v>-69947</v>
      </c>
      <c r="E6" s="1064">
        <v>-5.2949999999999999</v>
      </c>
      <c r="F6" s="1065">
        <v>-1.2490000000000001</v>
      </c>
      <c r="G6" s="344">
        <v>159930</v>
      </c>
      <c r="H6" s="345">
        <v>-53660</v>
      </c>
      <c r="I6" s="383">
        <v>-1.3360000000000001</v>
      </c>
    </row>
    <row r="7" spans="1:9" ht="16.5">
      <c r="A7" s="443" t="s">
        <v>943</v>
      </c>
      <c r="B7" s="344">
        <v>14906</v>
      </c>
      <c r="C7" s="456">
        <v>29405</v>
      </c>
      <c r="D7" s="345">
        <v>12302</v>
      </c>
      <c r="E7" s="1064">
        <v>-0.58199999999999996</v>
      </c>
      <c r="F7" s="1065">
        <v>-0.17499999999999999</v>
      </c>
      <c r="G7" s="380">
        <v>34131</v>
      </c>
      <c r="H7" s="345">
        <v>41707</v>
      </c>
      <c r="I7" s="383">
        <v>0.222</v>
      </c>
    </row>
    <row r="8" spans="1:9">
      <c r="A8" s="346" t="s">
        <v>205</v>
      </c>
      <c r="B8" s="344">
        <v>8358</v>
      </c>
      <c r="C8" s="456">
        <v>69723</v>
      </c>
      <c r="D8" s="345">
        <v>45413</v>
      </c>
      <c r="E8" s="1064">
        <v>-0.34899999999999998</v>
      </c>
      <c r="F8" s="1065">
        <v>4.4329999999999998</v>
      </c>
      <c r="G8" s="380">
        <v>43788</v>
      </c>
      <c r="H8" s="345">
        <v>115136</v>
      </c>
      <c r="I8" s="383">
        <v>1.629</v>
      </c>
    </row>
    <row r="9" spans="1:9">
      <c r="A9" s="346" t="s">
        <v>206</v>
      </c>
      <c r="B9" s="344">
        <v>23845</v>
      </c>
      <c r="C9" s="456">
        <v>-5536</v>
      </c>
      <c r="D9" s="345">
        <v>45924</v>
      </c>
      <c r="E9" s="1064" t="s">
        <v>204</v>
      </c>
      <c r="F9" s="1065">
        <v>0.92600000000000005</v>
      </c>
      <c r="G9" s="380">
        <v>2996</v>
      </c>
      <c r="H9" s="345">
        <v>40388</v>
      </c>
      <c r="I9" s="383">
        <v>12.481</v>
      </c>
    </row>
    <row r="10" spans="1:9" s="1396" customFormat="1" ht="14.5" thickBot="1">
      <c r="A10" s="1410" t="s">
        <v>207</v>
      </c>
      <c r="B10" s="344">
        <v>35195</v>
      </c>
      <c r="C10" s="456">
        <v>73991</v>
      </c>
      <c r="D10" s="345">
        <v>62923</v>
      </c>
      <c r="E10" s="1064">
        <v>-0.15</v>
      </c>
      <c r="F10" s="1065">
        <v>0.78800000000000003</v>
      </c>
      <c r="G10" s="344">
        <v>152965</v>
      </c>
      <c r="H10" s="345">
        <v>136914</v>
      </c>
      <c r="I10" s="383">
        <v>-0.105</v>
      </c>
    </row>
    <row r="11" spans="1:9" s="1398" customFormat="1" ht="14.5" thickBot="1">
      <c r="A11" s="1413" t="s">
        <v>208</v>
      </c>
      <c r="B11" s="381">
        <v>1015663</v>
      </c>
      <c r="C11" s="1404">
        <v>1194530</v>
      </c>
      <c r="D11" s="348">
        <v>1191694</v>
      </c>
      <c r="E11" s="1610">
        <v>-2E-3</v>
      </c>
      <c r="F11" s="1611">
        <v>0.17299999999999999</v>
      </c>
      <c r="G11" s="381">
        <v>1973918</v>
      </c>
      <c r="H11" s="348">
        <v>2386224</v>
      </c>
      <c r="I11" s="384">
        <v>0.20899999999999999</v>
      </c>
    </row>
    <row r="12" spans="1:9">
      <c r="A12" s="1421"/>
      <c r="B12" s="1419"/>
      <c r="C12" s="1419"/>
      <c r="D12" s="1419"/>
      <c r="E12" s="1420"/>
      <c r="F12" s="1420"/>
    </row>
    <row r="13" spans="1:9">
      <c r="A13" s="1421" t="s">
        <v>209</v>
      </c>
      <c r="B13" s="1421"/>
      <c r="C13" s="1421"/>
      <c r="D13" s="1421"/>
      <c r="E13" s="1421"/>
      <c r="F13" s="1421"/>
    </row>
    <row r="15" spans="1:9" s="1396" customFormat="1" ht="14.5" thickBot="1"/>
    <row r="16" spans="1:9" s="651" customFormat="1">
      <c r="A16" s="1612" t="s">
        <v>210</v>
      </c>
      <c r="B16" s="1889" t="s">
        <v>29</v>
      </c>
      <c r="C16" s="1890"/>
      <c r="D16" s="1891"/>
      <c r="E16" s="1889" t="s">
        <v>30</v>
      </c>
      <c r="F16" s="1890"/>
      <c r="G16" s="1836" t="s">
        <v>782</v>
      </c>
      <c r="H16" s="1838"/>
      <c r="I16" s="1613" t="s">
        <v>771</v>
      </c>
    </row>
    <row r="17" spans="1:9" s="1388" customFormat="1" ht="14.5" thickBot="1">
      <c r="A17" s="830" t="s">
        <v>34</v>
      </c>
      <c r="B17" s="534" t="s">
        <v>105</v>
      </c>
      <c r="C17" s="535" t="s">
        <v>14</v>
      </c>
      <c r="D17" s="536" t="s">
        <v>106</v>
      </c>
      <c r="E17" s="831" t="s">
        <v>32</v>
      </c>
      <c r="F17" s="977" t="s">
        <v>33</v>
      </c>
      <c r="G17" s="850">
        <v>43983</v>
      </c>
      <c r="H17" s="851">
        <v>44348</v>
      </c>
      <c r="I17" s="436" t="s">
        <v>772</v>
      </c>
    </row>
    <row r="18" spans="1:9">
      <c r="A18" s="1614" t="s">
        <v>211</v>
      </c>
      <c r="B18" s="344">
        <v>16806</v>
      </c>
      <c r="C18" s="456">
        <v>23377</v>
      </c>
      <c r="D18" s="345">
        <v>8800</v>
      </c>
      <c r="E18" s="1615">
        <v>-0.624</v>
      </c>
      <c r="F18" s="1616">
        <v>-0.47599999999999998</v>
      </c>
      <c r="G18" s="385">
        <v>33992</v>
      </c>
      <c r="H18" s="386">
        <v>32177</v>
      </c>
      <c r="I18" s="391">
        <v>-5.2999999999999999E-2</v>
      </c>
    </row>
    <row r="19" spans="1:9" s="1396" customFormat="1" ht="14.5" thickBot="1">
      <c r="A19" s="1617" t="s">
        <v>212</v>
      </c>
      <c r="B19" s="387">
        <v>-17944</v>
      </c>
      <c r="C19" s="1402">
        <v>-13906</v>
      </c>
      <c r="D19" s="388">
        <v>-8879</v>
      </c>
      <c r="E19" s="1618">
        <v>-0.36099999999999999</v>
      </c>
      <c r="F19" s="1619">
        <v>-0.505</v>
      </c>
      <c r="G19" s="387">
        <v>-24374</v>
      </c>
      <c r="H19" s="388">
        <v>-22785</v>
      </c>
      <c r="I19" s="392">
        <v>-6.5000000000000002E-2</v>
      </c>
    </row>
    <row r="20" spans="1:9" s="1398" customFormat="1" ht="14.5" thickBot="1">
      <c r="A20" s="1620" t="s">
        <v>213</v>
      </c>
      <c r="B20" s="389">
        <v>-1138</v>
      </c>
      <c r="C20" s="459">
        <v>9471</v>
      </c>
      <c r="D20" s="390">
        <v>-79</v>
      </c>
      <c r="E20" s="1621" t="s">
        <v>204</v>
      </c>
      <c r="F20" s="1622">
        <v>-0.93100000000000005</v>
      </c>
      <c r="G20" s="389">
        <v>9618</v>
      </c>
      <c r="H20" s="390">
        <v>9392</v>
      </c>
      <c r="I20" s="393">
        <v>-2.3E-2</v>
      </c>
    </row>
    <row r="22" spans="1:9" s="1396" customFormat="1" ht="14.5" thickBot="1"/>
    <row r="23" spans="1:9" s="651" customFormat="1">
      <c r="A23" s="1623" t="s">
        <v>214</v>
      </c>
      <c r="B23" s="1833" t="s">
        <v>29</v>
      </c>
      <c r="C23" s="1834"/>
      <c r="D23" s="1835"/>
      <c r="E23" s="1833" t="s">
        <v>30</v>
      </c>
      <c r="F23" s="1835"/>
      <c r="G23" s="1833" t="s">
        <v>782</v>
      </c>
      <c r="H23" s="1835"/>
      <c r="I23" s="1839" t="s">
        <v>771</v>
      </c>
    </row>
    <row r="24" spans="1:9" s="651" customFormat="1">
      <c r="A24" s="1624" t="s">
        <v>31</v>
      </c>
      <c r="B24" s="1836"/>
      <c r="C24" s="1837"/>
      <c r="D24" s="1838"/>
      <c r="E24" s="1836"/>
      <c r="F24" s="1838"/>
      <c r="G24" s="1836"/>
      <c r="H24" s="1838"/>
      <c r="I24" s="1839"/>
    </row>
    <row r="25" spans="1:9" s="1388" customFormat="1" ht="14.5" thickBot="1">
      <c r="A25" s="830" t="s">
        <v>34</v>
      </c>
      <c r="B25" s="534" t="s">
        <v>105</v>
      </c>
      <c r="C25" s="535" t="s">
        <v>14</v>
      </c>
      <c r="D25" s="536" t="s">
        <v>106</v>
      </c>
      <c r="E25" s="831" t="s">
        <v>32</v>
      </c>
      <c r="F25" s="977" t="s">
        <v>33</v>
      </c>
      <c r="G25" s="850">
        <v>43983</v>
      </c>
      <c r="H25" s="851">
        <v>44348</v>
      </c>
      <c r="I25" s="436" t="s">
        <v>772</v>
      </c>
    </row>
    <row r="26" spans="1:9" ht="16.5">
      <c r="A26" s="987" t="s">
        <v>944</v>
      </c>
      <c r="B26" s="961">
        <v>115586</v>
      </c>
      <c r="C26" s="948">
        <v>181065</v>
      </c>
      <c r="D26" s="949">
        <v>180183</v>
      </c>
      <c r="E26" s="1625">
        <v>-5.0000000000000001E-3</v>
      </c>
      <c r="F26" s="1626">
        <v>0.55900000000000005</v>
      </c>
      <c r="G26" s="979">
        <v>280549</v>
      </c>
      <c r="H26" s="981">
        <v>361247</v>
      </c>
      <c r="I26" s="1627">
        <v>0.28799999999999998</v>
      </c>
    </row>
    <row r="27" spans="1:9" ht="16.5">
      <c r="A27" s="346" t="s">
        <v>945</v>
      </c>
      <c r="B27" s="961">
        <v>12606</v>
      </c>
      <c r="C27" s="948">
        <v>54020</v>
      </c>
      <c r="D27" s="949">
        <v>56218</v>
      </c>
      <c r="E27" s="1628">
        <v>4.1000000000000002E-2</v>
      </c>
      <c r="F27" s="1629">
        <v>3.4590000000000001</v>
      </c>
      <c r="G27" s="961">
        <v>73041</v>
      </c>
      <c r="H27" s="949">
        <v>110237</v>
      </c>
      <c r="I27" s="996">
        <v>0.50900000000000001</v>
      </c>
    </row>
    <row r="28" spans="1:9">
      <c r="A28" s="346" t="s">
        <v>215</v>
      </c>
      <c r="B28" s="961">
        <v>40995</v>
      </c>
      <c r="C28" s="948">
        <v>84625</v>
      </c>
      <c r="D28" s="949">
        <v>98796</v>
      </c>
      <c r="E28" s="1628">
        <v>0.16700000000000001</v>
      </c>
      <c r="F28" s="1629">
        <v>1.41</v>
      </c>
      <c r="G28" s="961">
        <v>102841</v>
      </c>
      <c r="H28" s="949">
        <v>183422</v>
      </c>
      <c r="I28" s="996">
        <v>0.78400000000000003</v>
      </c>
    </row>
    <row r="29" spans="1:9" ht="16.5">
      <c r="A29" s="346" t="s">
        <v>946</v>
      </c>
      <c r="B29" s="380">
        <v>11298</v>
      </c>
      <c r="C29" s="1494">
        <v>24271</v>
      </c>
      <c r="D29" s="416">
        <v>27608</v>
      </c>
      <c r="E29" s="1482">
        <v>0.13700000000000001</v>
      </c>
      <c r="F29" s="1503">
        <v>1.444</v>
      </c>
      <c r="G29" s="380">
        <v>39650</v>
      </c>
      <c r="H29" s="416">
        <v>51879</v>
      </c>
      <c r="I29" s="418">
        <v>0.308</v>
      </c>
    </row>
    <row r="30" spans="1:9" ht="16.5">
      <c r="A30" s="346" t="s">
        <v>947</v>
      </c>
      <c r="B30" s="380">
        <v>6450</v>
      </c>
      <c r="C30" s="1494">
        <v>14535</v>
      </c>
      <c r="D30" s="416">
        <v>16821</v>
      </c>
      <c r="E30" s="1482">
        <v>0.157</v>
      </c>
      <c r="F30" s="1503">
        <v>1.6080000000000001</v>
      </c>
      <c r="G30" s="380">
        <v>25258</v>
      </c>
      <c r="H30" s="416">
        <v>31356</v>
      </c>
      <c r="I30" s="418">
        <v>0.24099999999999999</v>
      </c>
    </row>
    <row r="31" spans="1:9" ht="16.5">
      <c r="A31" s="346" t="s">
        <v>948</v>
      </c>
      <c r="B31" s="380">
        <v>22747</v>
      </c>
      <c r="C31" s="1494">
        <v>27189</v>
      </c>
      <c r="D31" s="416">
        <v>26897</v>
      </c>
      <c r="E31" s="1482">
        <v>-1.0999999999999999E-2</v>
      </c>
      <c r="F31" s="1503">
        <v>0.182</v>
      </c>
      <c r="G31" s="380">
        <v>47926</v>
      </c>
      <c r="H31" s="416">
        <v>54086</v>
      </c>
      <c r="I31" s="418">
        <v>0.129</v>
      </c>
    </row>
    <row r="32" spans="1:9" ht="16.5">
      <c r="A32" s="346" t="s">
        <v>949</v>
      </c>
      <c r="B32" s="380">
        <v>-870</v>
      </c>
      <c r="C32" s="1494">
        <v>7763</v>
      </c>
      <c r="D32" s="416">
        <v>9373</v>
      </c>
      <c r="E32" s="1482">
        <v>0.20699999999999999</v>
      </c>
      <c r="F32" s="1503" t="s">
        <v>204</v>
      </c>
      <c r="G32" s="380">
        <v>8531</v>
      </c>
      <c r="H32" s="416">
        <v>17136</v>
      </c>
      <c r="I32" s="418">
        <v>1.0089999999999999</v>
      </c>
    </row>
    <row r="33" spans="1:9" ht="16.5">
      <c r="A33" s="346" t="s">
        <v>950</v>
      </c>
      <c r="B33" s="961">
        <v>49231</v>
      </c>
      <c r="C33" s="948">
        <v>59864</v>
      </c>
      <c r="D33" s="949">
        <v>60592</v>
      </c>
      <c r="E33" s="1628">
        <v>1.2E-2</v>
      </c>
      <c r="F33" s="1629">
        <v>0.23100000000000001</v>
      </c>
      <c r="G33" s="961">
        <v>99324</v>
      </c>
      <c r="H33" s="949">
        <v>120456</v>
      </c>
      <c r="I33" s="996">
        <v>0.21299999999999999</v>
      </c>
    </row>
    <row r="34" spans="1:9" ht="16.5">
      <c r="A34" s="346" t="s">
        <v>951</v>
      </c>
      <c r="B34" s="961">
        <v>82325</v>
      </c>
      <c r="C34" s="948">
        <v>106384</v>
      </c>
      <c r="D34" s="949">
        <v>108670</v>
      </c>
      <c r="E34" s="1628">
        <v>2.1000000000000001E-2</v>
      </c>
      <c r="F34" s="1629">
        <v>0.32</v>
      </c>
      <c r="G34" s="961">
        <v>183608</v>
      </c>
      <c r="H34" s="949">
        <v>215053</v>
      </c>
      <c r="I34" s="996">
        <v>0.17100000000000001</v>
      </c>
    </row>
    <row r="35" spans="1:9" ht="16.5">
      <c r="A35" s="346" t="s">
        <v>952</v>
      </c>
      <c r="B35" s="961">
        <v>10448</v>
      </c>
      <c r="C35" s="948">
        <v>15392</v>
      </c>
      <c r="D35" s="949">
        <v>16766</v>
      </c>
      <c r="E35" s="1628">
        <v>8.8999999999999996E-2</v>
      </c>
      <c r="F35" s="1629">
        <v>0.60499999999999998</v>
      </c>
      <c r="G35" s="961">
        <v>28426</v>
      </c>
      <c r="H35" s="949">
        <v>32158</v>
      </c>
      <c r="I35" s="996">
        <v>0.13100000000000001</v>
      </c>
    </row>
    <row r="36" spans="1:9" ht="16.5">
      <c r="A36" s="346" t="s">
        <v>953</v>
      </c>
      <c r="B36" s="961">
        <v>9960</v>
      </c>
      <c r="C36" s="948">
        <v>15191</v>
      </c>
      <c r="D36" s="949">
        <v>17905</v>
      </c>
      <c r="E36" s="1628">
        <v>0.17899999999999999</v>
      </c>
      <c r="F36" s="1629">
        <v>0.79800000000000004</v>
      </c>
      <c r="G36" s="961">
        <v>21536</v>
      </c>
      <c r="H36" s="949">
        <v>33096</v>
      </c>
      <c r="I36" s="996">
        <v>0.53700000000000003</v>
      </c>
    </row>
    <row r="37" spans="1:9">
      <c r="A37" s="346" t="s">
        <v>216</v>
      </c>
      <c r="B37" s="961">
        <v>12151</v>
      </c>
      <c r="C37" s="948">
        <v>13583</v>
      </c>
      <c r="D37" s="949">
        <v>13011</v>
      </c>
      <c r="E37" s="1628">
        <v>-4.2000000000000003E-2</v>
      </c>
      <c r="F37" s="1629">
        <v>7.0999999999999994E-2</v>
      </c>
      <c r="G37" s="961">
        <v>28825</v>
      </c>
      <c r="H37" s="949">
        <v>26594</v>
      </c>
      <c r="I37" s="996">
        <v>-7.6999999999999999E-2</v>
      </c>
    </row>
    <row r="38" spans="1:9">
      <c r="A38" s="346" t="s">
        <v>117</v>
      </c>
      <c r="B38" s="961">
        <v>639</v>
      </c>
      <c r="C38" s="948">
        <v>17647</v>
      </c>
      <c r="D38" s="949">
        <v>10727</v>
      </c>
      <c r="E38" s="1628">
        <v>-0.39200000000000002</v>
      </c>
      <c r="F38" s="1629" t="s">
        <v>204</v>
      </c>
      <c r="G38" s="961">
        <v>24172</v>
      </c>
      <c r="H38" s="949">
        <v>28373</v>
      </c>
      <c r="I38" s="996">
        <v>0.17399999999999999</v>
      </c>
    </row>
    <row r="39" spans="1:9">
      <c r="A39" s="346" t="s">
        <v>217</v>
      </c>
      <c r="B39" s="961">
        <v>24070</v>
      </c>
      <c r="C39" s="948">
        <v>34532</v>
      </c>
      <c r="D39" s="949">
        <v>30558</v>
      </c>
      <c r="E39" s="1628">
        <v>-0.115</v>
      </c>
      <c r="F39" s="1629">
        <v>0.27</v>
      </c>
      <c r="G39" s="961">
        <v>50420</v>
      </c>
      <c r="H39" s="949">
        <v>65091</v>
      </c>
      <c r="I39" s="996">
        <v>0.29099999999999998</v>
      </c>
    </row>
    <row r="40" spans="1:9">
      <c r="A40" s="346" t="s">
        <v>137</v>
      </c>
      <c r="B40" s="961">
        <v>6772</v>
      </c>
      <c r="C40" s="948">
        <v>11858</v>
      </c>
      <c r="D40" s="949">
        <v>21590</v>
      </c>
      <c r="E40" s="1628">
        <v>0.82099999999999995</v>
      </c>
      <c r="F40" s="1629">
        <v>2.1880000000000002</v>
      </c>
      <c r="G40" s="380">
        <v>15184</v>
      </c>
      <c r="H40" s="416">
        <v>33448</v>
      </c>
      <c r="I40" s="996">
        <v>1.2030000000000001</v>
      </c>
    </row>
    <row r="41" spans="1:9" s="1396" customFormat="1" ht="17" thickBot="1">
      <c r="A41" s="997" t="s">
        <v>954</v>
      </c>
      <c r="B41" s="998">
        <v>4924</v>
      </c>
      <c r="C41" s="999">
        <v>10583</v>
      </c>
      <c r="D41" s="1000">
        <v>5019</v>
      </c>
      <c r="E41" s="1628">
        <v>-0.52600000000000002</v>
      </c>
      <c r="F41" s="1629">
        <v>1.9E-2</v>
      </c>
      <c r="G41" s="998">
        <v>17108</v>
      </c>
      <c r="H41" s="1000">
        <v>15602</v>
      </c>
      <c r="I41" s="1630">
        <v>-8.7999999999999995E-2</v>
      </c>
    </row>
    <row r="42" spans="1:9" s="1398" customFormat="1" ht="14.5" thickBot="1">
      <c r="A42" s="1631" t="s">
        <v>218</v>
      </c>
      <c r="B42" s="990">
        <v>409332</v>
      </c>
      <c r="C42" s="972">
        <v>678503</v>
      </c>
      <c r="D42" s="973">
        <v>700733</v>
      </c>
      <c r="E42" s="378">
        <v>3.3000000000000002E-2</v>
      </c>
      <c r="F42" s="1632">
        <v>0.71199999999999997</v>
      </c>
      <c r="G42" s="1633">
        <v>1046399</v>
      </c>
      <c r="H42" s="1634">
        <v>1379236</v>
      </c>
      <c r="I42" s="1635">
        <v>0.318</v>
      </c>
    </row>
    <row r="44" spans="1:9">
      <c r="A44" s="648" t="s">
        <v>219</v>
      </c>
    </row>
    <row r="45" spans="1:9">
      <c r="A45" s="1282" t="s">
        <v>220</v>
      </c>
      <c r="B45" s="1636"/>
      <c r="C45" s="1636"/>
      <c r="D45" s="1636"/>
      <c r="E45" s="1886"/>
      <c r="F45" s="1886"/>
    </row>
    <row r="46" spans="1:9">
      <c r="A46" s="1282" t="s">
        <v>221</v>
      </c>
      <c r="B46" s="1636"/>
      <c r="C46" s="1636"/>
      <c r="D46" s="1636"/>
      <c r="E46" s="1888"/>
      <c r="F46" s="1888"/>
    </row>
    <row r="47" spans="1:9">
      <c r="A47" s="1282" t="s">
        <v>222</v>
      </c>
      <c r="B47" s="1636"/>
      <c r="C47" s="1636"/>
      <c r="D47" s="1636"/>
      <c r="E47" s="1888"/>
      <c r="F47" s="1888"/>
    </row>
    <row r="48" spans="1:9">
      <c r="A48" s="1282" t="s">
        <v>223</v>
      </c>
      <c r="B48" s="1636"/>
      <c r="C48" s="1636"/>
      <c r="D48" s="1636"/>
      <c r="E48" s="1888"/>
      <c r="F48" s="1888"/>
    </row>
    <row r="49" spans="1:6">
      <c r="A49" s="1282" t="s">
        <v>224</v>
      </c>
      <c r="B49" s="1637"/>
      <c r="C49" s="1637"/>
      <c r="D49" s="1637"/>
      <c r="E49" s="1886"/>
      <c r="F49" s="1886"/>
    </row>
    <row r="50" spans="1:6">
      <c r="A50" s="1638"/>
      <c r="B50" s="1637"/>
      <c r="C50" s="1637"/>
      <c r="D50" s="1637"/>
      <c r="E50" s="1886"/>
      <c r="F50" s="1886"/>
    </row>
    <row r="51" spans="1:6">
      <c r="A51" s="1887"/>
      <c r="B51" s="1887"/>
      <c r="C51" s="1887"/>
      <c r="D51" s="1887"/>
      <c r="E51" s="1887"/>
      <c r="F51" s="1887"/>
    </row>
  </sheetData>
  <mergeCells count="18">
    <mergeCell ref="I23:I24"/>
    <mergeCell ref="B1:D2"/>
    <mergeCell ref="E1:F2"/>
    <mergeCell ref="G1:H2"/>
    <mergeCell ref="I1:I2"/>
    <mergeCell ref="G16:H16"/>
    <mergeCell ref="B16:D16"/>
    <mergeCell ref="E16:F16"/>
    <mergeCell ref="E49:F49"/>
    <mergeCell ref="E50:F50"/>
    <mergeCell ref="E23:F24"/>
    <mergeCell ref="G23:H24"/>
    <mergeCell ref="A51:F51"/>
    <mergeCell ref="E45:F45"/>
    <mergeCell ref="E46:F46"/>
    <mergeCell ref="E47:F47"/>
    <mergeCell ref="B23:D24"/>
    <mergeCell ref="E48:F48"/>
  </mergeCells>
  <hyperlinks>
    <hyperlink ref="A3" location="Índice!A1" display="Volver al índice" xr:uid="{8F5CF54F-5730-4786-8FFB-635F6A6ECF02}"/>
    <hyperlink ref="A17" location="Índice!A1" display="Volver al índice" xr:uid="{CCEF17CE-5469-45F8-8A19-5C139D846619}"/>
    <hyperlink ref="A25" location="Índice!A1" display="Volver al índice" xr:uid="{CBDA35D2-8DB2-4F2A-8342-A25A0E1DC8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rgb="FFD0CECE"/>
  </sheetPr>
  <dimension ref="A1:I18"/>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40.6328125" style="648" customWidth="1"/>
    <col min="2" max="3" width="11.453125" style="648"/>
    <col min="4" max="4" width="12.54296875" style="648" bestFit="1" customWidth="1"/>
    <col min="5" max="6" width="11.453125" style="648"/>
    <col min="7" max="8" width="12.54296875" style="648" bestFit="1" customWidth="1"/>
    <col min="9" max="9" width="15.6328125" style="648" bestFit="1" customWidth="1"/>
    <col min="10" max="16384" width="11.453125" style="648"/>
  </cols>
  <sheetData>
    <row r="1" spans="1:9" s="1005" customFormat="1" ht="16">
      <c r="A1" s="1589" t="s">
        <v>941</v>
      </c>
      <c r="B1" s="1833" t="s">
        <v>29</v>
      </c>
      <c r="C1" s="1834"/>
      <c r="D1" s="1835"/>
      <c r="E1" s="1833" t="s">
        <v>30</v>
      </c>
      <c r="F1" s="1835"/>
      <c r="G1" s="1833" t="s">
        <v>782</v>
      </c>
      <c r="H1" s="1835"/>
      <c r="I1" s="1839" t="s">
        <v>771</v>
      </c>
    </row>
    <row r="2" spans="1:9" s="1005" customFormat="1">
      <c r="A2" s="825" t="s">
        <v>31</v>
      </c>
      <c r="B2" s="1836"/>
      <c r="C2" s="1837"/>
      <c r="D2" s="1838"/>
      <c r="E2" s="1836"/>
      <c r="F2" s="1838"/>
      <c r="G2" s="1836"/>
      <c r="H2" s="1838"/>
      <c r="I2" s="1839"/>
    </row>
    <row r="3" spans="1:9" s="1532" customFormat="1" ht="14.5" thickBot="1">
      <c r="A3" s="830" t="s">
        <v>34</v>
      </c>
      <c r="B3" s="1590" t="s">
        <v>105</v>
      </c>
      <c r="C3" s="1591" t="s">
        <v>14</v>
      </c>
      <c r="D3" s="1591" t="s">
        <v>106</v>
      </c>
      <c r="E3" s="772" t="s">
        <v>32</v>
      </c>
      <c r="F3" s="773" t="s">
        <v>33</v>
      </c>
      <c r="G3" s="850">
        <v>43983</v>
      </c>
      <c r="H3" s="851">
        <v>44348</v>
      </c>
      <c r="I3" s="1518" t="s">
        <v>772</v>
      </c>
    </row>
    <row r="4" spans="1:9">
      <c r="A4" s="833" t="s">
        <v>225</v>
      </c>
      <c r="B4" s="1592">
        <v>552061</v>
      </c>
      <c r="C4" s="1593">
        <v>643928</v>
      </c>
      <c r="D4" s="1594">
        <v>639944</v>
      </c>
      <c r="E4" s="412">
        <v>-6.1870271210445749E-3</v>
      </c>
      <c r="F4" s="1595">
        <v>0.1591907416028302</v>
      </c>
      <c r="G4" s="406">
        <v>1179996</v>
      </c>
      <c r="H4" s="407">
        <v>1283872</v>
      </c>
      <c r="I4" s="412">
        <f>+H4/G4-1</f>
        <v>8.8030806884091151E-2</v>
      </c>
    </row>
    <row r="5" spans="1:9">
      <c r="A5" s="1596" t="s">
        <v>226</v>
      </c>
      <c r="B5" s="1597">
        <v>-328783</v>
      </c>
      <c r="C5" s="1598">
        <v>-623353</v>
      </c>
      <c r="D5" s="1598">
        <v>-691335</v>
      </c>
      <c r="E5" s="413">
        <v>-0.10905859119952899</v>
      </c>
      <c r="F5" s="1599">
        <v>-1.1027090816739307</v>
      </c>
      <c r="G5" s="408">
        <v>-702285</v>
      </c>
      <c r="H5" s="409">
        <v>-1314688</v>
      </c>
      <c r="I5" s="413">
        <f>+-(H5/G5-1)</f>
        <v>-0.872014922716561</v>
      </c>
    </row>
    <row r="6" spans="1:9" s="1396" customFormat="1" ht="17" thickBot="1">
      <c r="A6" s="1600" t="s">
        <v>942</v>
      </c>
      <c r="B6" s="1597">
        <v>-87598</v>
      </c>
      <c r="C6" s="1598">
        <v>-85822</v>
      </c>
      <c r="D6" s="1598">
        <v>-84944</v>
      </c>
      <c r="E6" s="413">
        <v>1.0230477033860819E-2</v>
      </c>
      <c r="F6" s="1599">
        <v>3.0297495376606753E-2</v>
      </c>
      <c r="G6" s="410">
        <v>-200105</v>
      </c>
      <c r="H6" s="411">
        <v>-170766</v>
      </c>
      <c r="I6" s="413">
        <f>+-(H6/G6-1)</f>
        <v>0.14661802553659331</v>
      </c>
    </row>
    <row r="7" spans="1:9" s="1398" customFormat="1" ht="14.5" thickBot="1">
      <c r="A7" s="1601" t="s">
        <v>227</v>
      </c>
      <c r="B7" s="1602">
        <v>135680</v>
      </c>
      <c r="C7" s="1603">
        <v>-65247</v>
      </c>
      <c r="D7" s="1603">
        <v>-136335</v>
      </c>
      <c r="E7" s="414">
        <v>1.0895213573037843</v>
      </c>
      <c r="F7" s="1604" t="s">
        <v>204</v>
      </c>
      <c r="G7" s="404">
        <v>277606</v>
      </c>
      <c r="H7" s="405">
        <v>-201582</v>
      </c>
      <c r="I7" s="414" t="s">
        <v>204</v>
      </c>
    </row>
    <row r="9" spans="1:9">
      <c r="A9" s="648" t="s">
        <v>228</v>
      </c>
    </row>
    <row r="10" spans="1:9">
      <c r="A10" s="648" t="s">
        <v>229</v>
      </c>
    </row>
    <row r="11" spans="1:9" s="1396" customFormat="1" ht="14.5" thickBot="1">
      <c r="A11" s="648"/>
    </row>
    <row r="12" spans="1:9" s="1005" customFormat="1">
      <c r="A12" s="1589" t="s">
        <v>230</v>
      </c>
      <c r="B12" s="1833" t="s">
        <v>29</v>
      </c>
      <c r="C12" s="1834"/>
      <c r="D12" s="1835"/>
      <c r="E12" s="1833" t="s">
        <v>30</v>
      </c>
      <c r="F12" s="1835"/>
      <c r="G12" s="1833" t="s">
        <v>782</v>
      </c>
      <c r="H12" s="1835"/>
      <c r="I12" s="1839" t="s">
        <v>771</v>
      </c>
    </row>
    <row r="13" spans="1:9" s="1005" customFormat="1">
      <c r="A13" s="825" t="s">
        <v>31</v>
      </c>
      <c r="B13" s="1836"/>
      <c r="C13" s="1837"/>
      <c r="D13" s="1838"/>
      <c r="E13" s="1836"/>
      <c r="F13" s="1838"/>
      <c r="G13" s="1836"/>
      <c r="H13" s="1838"/>
      <c r="I13" s="1839"/>
    </row>
    <row r="14" spans="1:9" s="1532" customFormat="1" ht="14.5" thickBot="1">
      <c r="A14" s="830" t="s">
        <v>34</v>
      </c>
      <c r="B14" s="1590" t="s">
        <v>105</v>
      </c>
      <c r="C14" s="1591" t="s">
        <v>14</v>
      </c>
      <c r="D14" s="1591" t="s">
        <v>106</v>
      </c>
      <c r="E14" s="772" t="s">
        <v>32</v>
      </c>
      <c r="F14" s="773" t="s">
        <v>33</v>
      </c>
      <c r="G14" s="850">
        <v>43983</v>
      </c>
      <c r="H14" s="851">
        <v>44348</v>
      </c>
      <c r="I14" s="1518" t="s">
        <v>772</v>
      </c>
    </row>
    <row r="15" spans="1:9">
      <c r="A15" s="1596" t="s">
        <v>231</v>
      </c>
      <c r="B15" s="1605">
        <v>-49083.933539923324</v>
      </c>
      <c r="C15" s="1606">
        <v>-55604.844563498045</v>
      </c>
      <c r="D15" s="1607">
        <v>-53808.32167881533</v>
      </c>
      <c r="E15" s="412">
        <v>3.2308747534239957E-2</v>
      </c>
      <c r="F15" s="1595">
        <v>-9.625121293608907E-2</v>
      </c>
      <c r="G15" s="406">
        <v>-115734.42653632553</v>
      </c>
      <c r="H15" s="407">
        <v>-109413.16624231337</v>
      </c>
      <c r="I15" s="412">
        <f>+-(H15/G15-1)</f>
        <v>5.4618668646775559E-2</v>
      </c>
    </row>
    <row r="16" spans="1:9">
      <c r="A16" s="1596" t="s">
        <v>232</v>
      </c>
      <c r="B16" s="1597">
        <v>-39189.250562954905</v>
      </c>
      <c r="C16" s="1598">
        <v>-31557.480868202398</v>
      </c>
      <c r="D16" s="1608">
        <v>-31841.579824007509</v>
      </c>
      <c r="E16" s="413">
        <v>-9.0025866447207559E-3</v>
      </c>
      <c r="F16" s="1599">
        <v>0.18749199419223017</v>
      </c>
      <c r="G16" s="408">
        <v>-85650.1375063085</v>
      </c>
      <c r="H16" s="409">
        <v>-63399.06069220991</v>
      </c>
      <c r="I16" s="413">
        <f>+-(H16/G16-1)</f>
        <v>0.25979032213999309</v>
      </c>
    </row>
    <row r="17" spans="1:9" s="1396" customFormat="1" ht="14.5" thickBot="1">
      <c r="A17" s="1600" t="s">
        <v>233</v>
      </c>
      <c r="B17" s="1597">
        <v>674.97225000000003</v>
      </c>
      <c r="C17" s="1598">
        <v>1339.9356299999999</v>
      </c>
      <c r="D17" s="1608">
        <v>705.52212999999983</v>
      </c>
      <c r="E17" s="413" t="s">
        <v>204</v>
      </c>
      <c r="F17" s="1599">
        <v>4.5260942209105259E-2</v>
      </c>
      <c r="G17" s="408">
        <v>1279.11734</v>
      </c>
      <c r="H17" s="415">
        <v>2045.4577599999998</v>
      </c>
      <c r="I17" s="413">
        <f>+H17/G17-1</f>
        <v>0.59911659082035418</v>
      </c>
    </row>
    <row r="18" spans="1:9" s="1398" customFormat="1" ht="14.5" thickBot="1">
      <c r="A18" s="1601" t="s">
        <v>230</v>
      </c>
      <c r="B18" s="1602">
        <v>-87598.21185287823</v>
      </c>
      <c r="C18" s="1603">
        <v>-85822.389801700454</v>
      </c>
      <c r="D18" s="1609">
        <v>-84944.379372822848</v>
      </c>
      <c r="E18" s="414">
        <v>-1.0230552084442346E-2</v>
      </c>
      <c r="F18" s="1604">
        <v>-3.0295509736117832E-2</v>
      </c>
      <c r="G18" s="404">
        <f t="shared" ref="G18:H18" si="0">+SUM(G15:G17)</f>
        <v>-200105.44670263404</v>
      </c>
      <c r="H18" s="405">
        <f t="shared" si="0"/>
        <v>-170766.76917452327</v>
      </c>
      <c r="I18" s="414">
        <f>+H18/G18-1</f>
        <v>-0.14661608672606197</v>
      </c>
    </row>
  </sheetData>
  <mergeCells count="8">
    <mergeCell ref="I1:I2"/>
    <mergeCell ref="B12:D13"/>
    <mergeCell ref="E12:F13"/>
    <mergeCell ref="G12:H13"/>
    <mergeCell ref="I12:I13"/>
    <mergeCell ref="B1:D2"/>
    <mergeCell ref="E1:F2"/>
    <mergeCell ref="G1:H2"/>
  </mergeCells>
  <hyperlinks>
    <hyperlink ref="A3" location="Índice!A1" display="Volver al índice" xr:uid="{B9FF969B-6184-4CAD-B428-999F06C9561D}"/>
    <hyperlink ref="A14" location="Índice!A1" display="Volver al índice" xr:uid="{FE6FDC56-ACE6-4588-AAA4-1EDE73198D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rgb="FFD0CECE"/>
  </sheetPr>
  <dimension ref="A1:L7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61.453125" style="648" customWidth="1"/>
    <col min="2" max="8" width="11.453125" style="648"/>
    <col min="9" max="9" width="15.6328125" style="648" bestFit="1" customWidth="1"/>
    <col min="10" max="16384" width="11.453125" style="648"/>
  </cols>
  <sheetData>
    <row r="1" spans="1:11" s="651" customFormat="1" ht="14.4" customHeight="1">
      <c r="A1" s="1562" t="s">
        <v>234</v>
      </c>
      <c r="B1" s="1833" t="s">
        <v>29</v>
      </c>
      <c r="C1" s="1834"/>
      <c r="D1" s="1835"/>
      <c r="E1" s="1833" t="s">
        <v>30</v>
      </c>
      <c r="F1" s="1835"/>
      <c r="G1" s="1833" t="s">
        <v>782</v>
      </c>
      <c r="H1" s="1835"/>
      <c r="I1" s="1839" t="s">
        <v>771</v>
      </c>
    </row>
    <row r="2" spans="1:11" s="651" customFormat="1">
      <c r="A2" s="1563" t="s">
        <v>31</v>
      </c>
      <c r="B2" s="1836"/>
      <c r="C2" s="1837"/>
      <c r="D2" s="1838"/>
      <c r="E2" s="1836"/>
      <c r="F2" s="1838"/>
      <c r="G2" s="1836"/>
      <c r="H2" s="1838"/>
      <c r="I2" s="1839"/>
    </row>
    <row r="3" spans="1:11" s="1388" customFormat="1" ht="14.5" thickBot="1">
      <c r="A3" s="1564" t="s">
        <v>34</v>
      </c>
      <c r="B3" s="772" t="s">
        <v>105</v>
      </c>
      <c r="C3" s="773" t="s">
        <v>14</v>
      </c>
      <c r="D3" s="774" t="s">
        <v>106</v>
      </c>
      <c r="E3" s="773" t="s">
        <v>32</v>
      </c>
      <c r="F3" s="773" t="s">
        <v>33</v>
      </c>
      <c r="G3" s="850">
        <v>43983</v>
      </c>
      <c r="H3" s="851">
        <v>44348</v>
      </c>
      <c r="I3" s="1518" t="s">
        <v>772</v>
      </c>
    </row>
    <row r="4" spans="1:11">
      <c r="A4" s="1392" t="s">
        <v>235</v>
      </c>
      <c r="B4" s="1565">
        <v>825997</v>
      </c>
      <c r="C4" s="1566">
        <v>857559</v>
      </c>
      <c r="D4" s="1567">
        <v>882177</v>
      </c>
      <c r="E4" s="1568">
        <v>2.9000000000000001E-2</v>
      </c>
      <c r="F4" s="1569">
        <v>6.8000000000000005E-2</v>
      </c>
      <c r="G4" s="380">
        <v>1717180</v>
      </c>
      <c r="H4" s="416">
        <v>1739736</v>
      </c>
      <c r="I4" s="417">
        <v>1.2999999999999999E-2</v>
      </c>
    </row>
    <row r="5" spans="1:11">
      <c r="A5" s="1392" t="s">
        <v>236</v>
      </c>
      <c r="B5" s="1565">
        <v>510694</v>
      </c>
      <c r="C5" s="1566">
        <v>580842</v>
      </c>
      <c r="D5" s="1567">
        <v>672805</v>
      </c>
      <c r="E5" s="1568">
        <v>0.158</v>
      </c>
      <c r="F5" s="1568">
        <v>0.317</v>
      </c>
      <c r="G5" s="380">
        <v>1052798</v>
      </c>
      <c r="H5" s="416">
        <v>1253647</v>
      </c>
      <c r="I5" s="418">
        <v>0.191</v>
      </c>
    </row>
    <row r="6" spans="1:11" ht="16.5">
      <c r="A6" s="1392" t="s">
        <v>936</v>
      </c>
      <c r="B6" s="1565">
        <v>169310</v>
      </c>
      <c r="C6" s="1566">
        <v>166765</v>
      </c>
      <c r="D6" s="1567">
        <v>163869</v>
      </c>
      <c r="E6" s="1568">
        <v>-1.7000000000000001E-2</v>
      </c>
      <c r="F6" s="1568">
        <v>-3.2000000000000001E-2</v>
      </c>
      <c r="G6" s="380">
        <v>339269</v>
      </c>
      <c r="H6" s="416">
        <v>330634</v>
      </c>
      <c r="I6" s="418">
        <v>-2.5000000000000001E-2</v>
      </c>
    </row>
    <row r="7" spans="1:11" ht="16.5">
      <c r="A7" s="1392" t="s">
        <v>937</v>
      </c>
      <c r="B7" s="1565">
        <v>17944</v>
      </c>
      <c r="C7" s="1566">
        <v>13906</v>
      </c>
      <c r="D7" s="1567">
        <v>8879</v>
      </c>
      <c r="E7" s="1568">
        <v>-0.36099999999999999</v>
      </c>
      <c r="F7" s="1568">
        <v>-0.505</v>
      </c>
      <c r="G7" s="380">
        <v>24374</v>
      </c>
      <c r="H7" s="416">
        <v>22785</v>
      </c>
      <c r="I7" s="418">
        <v>-6.5000000000000002E-2</v>
      </c>
    </row>
    <row r="8" spans="1:11" s="1396" customFormat="1" ht="17" thickBot="1">
      <c r="A8" s="1570" t="s">
        <v>938</v>
      </c>
      <c r="B8" s="1571">
        <v>87598</v>
      </c>
      <c r="C8" s="1572">
        <v>85822</v>
      </c>
      <c r="D8" s="1573">
        <v>84944</v>
      </c>
      <c r="E8" s="1574">
        <v>-0.01</v>
      </c>
      <c r="F8" s="1574">
        <v>-0.03</v>
      </c>
      <c r="G8" s="380">
        <v>200105</v>
      </c>
      <c r="H8" s="416">
        <v>170766</v>
      </c>
      <c r="I8" s="418">
        <v>-0.14699999999999999</v>
      </c>
    </row>
    <row r="9" spans="1:11" s="1398" customFormat="1" ht="17" thickBot="1">
      <c r="A9" s="1575" t="s">
        <v>939</v>
      </c>
      <c r="B9" s="1576">
        <v>1611543</v>
      </c>
      <c r="C9" s="1577">
        <v>1704894</v>
      </c>
      <c r="D9" s="1578">
        <v>1812674</v>
      </c>
      <c r="E9" s="1579">
        <v>6.3E-2</v>
      </c>
      <c r="F9" s="1579">
        <v>0.125</v>
      </c>
      <c r="G9" s="419">
        <v>3333726</v>
      </c>
      <c r="H9" s="420">
        <v>3517568</v>
      </c>
      <c r="I9" s="421">
        <v>5.5E-2</v>
      </c>
    </row>
    <row r="10" spans="1:11">
      <c r="A10" s="1530"/>
      <c r="B10" s="1390"/>
      <c r="C10" s="1390"/>
      <c r="D10" s="1390"/>
      <c r="E10" s="1390"/>
      <c r="F10" s="462"/>
      <c r="G10" s="462"/>
      <c r="H10" s="462"/>
      <c r="I10" s="462"/>
    </row>
    <row r="11" spans="1:11" ht="29.4" customHeight="1">
      <c r="A11" s="1882" t="s">
        <v>821</v>
      </c>
      <c r="B11" s="1882"/>
      <c r="C11" s="1882"/>
      <c r="D11" s="1882"/>
      <c r="E11" s="1882"/>
      <c r="F11" s="1882"/>
      <c r="G11" s="1882"/>
      <c r="H11" s="1882"/>
      <c r="I11" s="1882"/>
    </row>
    <row r="12" spans="1:11" ht="29.4" customHeight="1">
      <c r="A12" s="1882" t="s">
        <v>237</v>
      </c>
      <c r="B12" s="1882"/>
      <c r="C12" s="1882"/>
      <c r="D12" s="1882"/>
      <c r="E12" s="1882"/>
      <c r="F12" s="1882"/>
      <c r="G12" s="1882"/>
      <c r="H12" s="1882"/>
      <c r="I12" s="1882"/>
    </row>
    <row r="13" spans="1:11">
      <c r="A13" s="1882" t="s">
        <v>238</v>
      </c>
      <c r="B13" s="1882"/>
      <c r="C13" s="1882"/>
      <c r="D13" s="1882"/>
      <c r="E13" s="1882"/>
      <c r="F13" s="1882"/>
      <c r="G13" s="1882"/>
      <c r="H13" s="1882"/>
      <c r="I13" s="1882"/>
    </row>
    <row r="14" spans="1:11" ht="26.4" customHeight="1">
      <c r="A14" s="1882" t="s">
        <v>820</v>
      </c>
      <c r="B14" s="1882"/>
      <c r="C14" s="1882"/>
      <c r="D14" s="1882"/>
      <c r="E14" s="1882"/>
      <c r="F14" s="1882"/>
      <c r="G14" s="1882"/>
      <c r="H14" s="1882"/>
      <c r="I14" s="1882"/>
    </row>
    <row r="15" spans="1:11" s="1396" customFormat="1" ht="14.5" thickBot="1">
      <c r="G15" s="1580"/>
      <c r="H15" s="1580"/>
    </row>
    <row r="16" spans="1:11" s="651" customFormat="1" ht="14.4" customHeight="1">
      <c r="A16" s="1581" t="s">
        <v>236</v>
      </c>
      <c r="B16" s="1833" t="s">
        <v>29</v>
      </c>
      <c r="C16" s="1834"/>
      <c r="D16" s="1835"/>
      <c r="E16" s="1833" t="s">
        <v>30</v>
      </c>
      <c r="F16" s="1835"/>
      <c r="G16" s="1833" t="s">
        <v>782</v>
      </c>
      <c r="H16" s="1835"/>
      <c r="I16" s="1839" t="s">
        <v>771</v>
      </c>
      <c r="J16" s="1892"/>
      <c r="K16" s="1892"/>
    </row>
    <row r="17" spans="1:11" s="651" customFormat="1">
      <c r="A17" s="1582" t="s">
        <v>31</v>
      </c>
      <c r="B17" s="1836"/>
      <c r="C17" s="1837"/>
      <c r="D17" s="1838"/>
      <c r="E17" s="1836"/>
      <c r="F17" s="1838"/>
      <c r="G17" s="1836"/>
      <c r="H17" s="1838"/>
      <c r="I17" s="1839"/>
      <c r="J17" s="826"/>
      <c r="K17" s="826"/>
    </row>
    <row r="18" spans="1:11" s="1388" customFormat="1" ht="14.5" thickBot="1">
      <c r="A18" s="1517" t="s">
        <v>34</v>
      </c>
      <c r="B18" s="773" t="s">
        <v>105</v>
      </c>
      <c r="C18" s="773" t="s">
        <v>14</v>
      </c>
      <c r="D18" s="773" t="s">
        <v>106</v>
      </c>
      <c r="E18" s="772" t="s">
        <v>32</v>
      </c>
      <c r="F18" s="773" t="s">
        <v>33</v>
      </c>
      <c r="G18" s="850">
        <v>43983</v>
      </c>
      <c r="H18" s="851">
        <v>44348</v>
      </c>
      <c r="I18" s="1518" t="s">
        <v>772</v>
      </c>
    </row>
    <row r="19" spans="1:11">
      <c r="A19" s="1028" t="s">
        <v>239</v>
      </c>
      <c r="B19" s="959">
        <v>98069</v>
      </c>
      <c r="C19" s="1035">
        <v>106625</v>
      </c>
      <c r="D19" s="1035">
        <v>116692</v>
      </c>
      <c r="E19" s="1520">
        <v>9.4E-2</v>
      </c>
      <c r="F19" s="1064">
        <v>0.19</v>
      </c>
      <c r="G19" s="422">
        <v>174120</v>
      </c>
      <c r="H19" s="423">
        <v>223317</v>
      </c>
      <c r="I19" s="424">
        <v>0.28299999999999997</v>
      </c>
    </row>
    <row r="20" spans="1:11">
      <c r="A20" s="1028" t="s">
        <v>240</v>
      </c>
      <c r="B20" s="959">
        <v>53505</v>
      </c>
      <c r="C20" s="1035">
        <v>72270</v>
      </c>
      <c r="D20" s="1035">
        <v>104862</v>
      </c>
      <c r="E20" s="1520">
        <v>0.45100000000000001</v>
      </c>
      <c r="F20" s="1064">
        <v>0.96</v>
      </c>
      <c r="G20" s="425">
        <v>128761</v>
      </c>
      <c r="H20" s="423">
        <v>177132</v>
      </c>
      <c r="I20" s="426">
        <v>0.376</v>
      </c>
    </row>
    <row r="21" spans="1:11">
      <c r="A21" s="1028" t="s">
        <v>241</v>
      </c>
      <c r="B21" s="959">
        <v>63344</v>
      </c>
      <c r="C21" s="1035">
        <v>68808</v>
      </c>
      <c r="D21" s="1035">
        <v>77406</v>
      </c>
      <c r="E21" s="1520">
        <v>0.125</v>
      </c>
      <c r="F21" s="1064">
        <v>0.222</v>
      </c>
      <c r="G21" s="425">
        <v>131361</v>
      </c>
      <c r="H21" s="423">
        <v>146214</v>
      </c>
      <c r="I21" s="426">
        <v>0.113</v>
      </c>
    </row>
    <row r="22" spans="1:11">
      <c r="A22" s="1028" t="s">
        <v>242</v>
      </c>
      <c r="B22" s="959">
        <v>46412</v>
      </c>
      <c r="C22" s="1035">
        <v>40858</v>
      </c>
      <c r="D22" s="1035">
        <v>57720</v>
      </c>
      <c r="E22" s="1520">
        <v>0.41299999999999998</v>
      </c>
      <c r="F22" s="1064">
        <v>0.24399999999999999</v>
      </c>
      <c r="G22" s="425">
        <v>85897</v>
      </c>
      <c r="H22" s="423">
        <v>98578</v>
      </c>
      <c r="I22" s="426">
        <v>0.14799999999999999</v>
      </c>
    </row>
    <row r="23" spans="1:11">
      <c r="A23" s="1028" t="s">
        <v>243</v>
      </c>
      <c r="B23" s="959">
        <v>30156</v>
      </c>
      <c r="C23" s="1035">
        <v>42697</v>
      </c>
      <c r="D23" s="1035">
        <v>51169</v>
      </c>
      <c r="E23" s="1520">
        <v>0.19800000000000001</v>
      </c>
      <c r="F23" s="1064">
        <v>0.69699999999999995</v>
      </c>
      <c r="G23" s="425">
        <v>65622</v>
      </c>
      <c r="H23" s="423">
        <v>93866</v>
      </c>
      <c r="I23" s="426">
        <v>0.43</v>
      </c>
    </row>
    <row r="24" spans="1:11">
      <c r="A24" s="1028" t="s">
        <v>244</v>
      </c>
      <c r="B24" s="959">
        <v>33006</v>
      </c>
      <c r="C24" s="1035">
        <v>40445</v>
      </c>
      <c r="D24" s="1035">
        <v>42826</v>
      </c>
      <c r="E24" s="1520">
        <v>5.8999999999999997E-2</v>
      </c>
      <c r="F24" s="1064">
        <v>0.29799999999999999</v>
      </c>
      <c r="G24" s="425">
        <v>63315</v>
      </c>
      <c r="H24" s="423">
        <v>83271</v>
      </c>
      <c r="I24" s="426">
        <v>0.315</v>
      </c>
    </row>
    <row r="25" spans="1:11">
      <c r="A25" s="1028" t="s">
        <v>245</v>
      </c>
      <c r="B25" s="959">
        <v>19076</v>
      </c>
      <c r="C25" s="1035">
        <v>25036</v>
      </c>
      <c r="D25" s="1035">
        <v>25218</v>
      </c>
      <c r="E25" s="1520">
        <v>7.0000000000000001E-3</v>
      </c>
      <c r="F25" s="1064">
        <v>0.32200000000000001</v>
      </c>
      <c r="G25" s="425">
        <v>40505</v>
      </c>
      <c r="H25" s="423">
        <v>50254</v>
      </c>
      <c r="I25" s="426">
        <v>0.24099999999999999</v>
      </c>
    </row>
    <row r="26" spans="1:11">
      <c r="A26" s="1028" t="s">
        <v>246</v>
      </c>
      <c r="B26" s="959">
        <v>15823</v>
      </c>
      <c r="C26" s="1035">
        <v>15959</v>
      </c>
      <c r="D26" s="1035">
        <v>15691</v>
      </c>
      <c r="E26" s="1520">
        <v>-1.7000000000000001E-2</v>
      </c>
      <c r="F26" s="1064">
        <v>-8.0000000000000002E-3</v>
      </c>
      <c r="G26" s="425">
        <v>31802</v>
      </c>
      <c r="H26" s="423">
        <v>31650</v>
      </c>
      <c r="I26" s="426">
        <v>-5.0000000000000001E-3</v>
      </c>
    </row>
    <row r="27" spans="1:11">
      <c r="A27" s="1028" t="s">
        <v>247</v>
      </c>
      <c r="B27" s="959">
        <v>9908</v>
      </c>
      <c r="C27" s="1035">
        <v>14819</v>
      </c>
      <c r="D27" s="1035">
        <v>14171</v>
      </c>
      <c r="E27" s="1520">
        <v>-4.3999999999999997E-2</v>
      </c>
      <c r="F27" s="1064">
        <v>0.43</v>
      </c>
      <c r="G27" s="425">
        <v>33547</v>
      </c>
      <c r="H27" s="423">
        <v>28990</v>
      </c>
      <c r="I27" s="426">
        <v>-0.13600000000000001</v>
      </c>
    </row>
    <row r="28" spans="1:11">
      <c r="A28" s="1028" t="s">
        <v>248</v>
      </c>
      <c r="B28" s="959">
        <v>15091</v>
      </c>
      <c r="C28" s="1035">
        <v>20902</v>
      </c>
      <c r="D28" s="1035">
        <v>20145</v>
      </c>
      <c r="E28" s="1520">
        <v>-3.5999999999999997E-2</v>
      </c>
      <c r="F28" s="1064">
        <v>0.33500000000000002</v>
      </c>
      <c r="G28" s="425">
        <v>36394</v>
      </c>
      <c r="H28" s="423">
        <v>41047</v>
      </c>
      <c r="I28" s="426">
        <v>0.128</v>
      </c>
    </row>
    <row r="29" spans="1:11">
      <c r="A29" s="1028" t="s">
        <v>249</v>
      </c>
      <c r="B29" s="959">
        <v>13133</v>
      </c>
      <c r="C29" s="1035">
        <v>10691</v>
      </c>
      <c r="D29" s="1035">
        <v>12709</v>
      </c>
      <c r="E29" s="1520">
        <v>0.189</v>
      </c>
      <c r="F29" s="1064">
        <v>-3.2000000000000001E-2</v>
      </c>
      <c r="G29" s="425">
        <v>24946</v>
      </c>
      <c r="H29" s="423">
        <v>23400</v>
      </c>
      <c r="I29" s="426">
        <v>-6.2E-2</v>
      </c>
    </row>
    <row r="30" spans="1:11">
      <c r="A30" s="1028" t="s">
        <v>250</v>
      </c>
      <c r="B30" s="959">
        <v>12219</v>
      </c>
      <c r="C30" s="1035">
        <v>13183</v>
      </c>
      <c r="D30" s="1035">
        <v>13462</v>
      </c>
      <c r="E30" s="1520">
        <v>2.1000000000000001E-2</v>
      </c>
      <c r="F30" s="1064">
        <v>0.10199999999999999</v>
      </c>
      <c r="G30" s="425">
        <v>22971</v>
      </c>
      <c r="H30" s="423">
        <v>26645</v>
      </c>
      <c r="I30" s="426">
        <v>0.16</v>
      </c>
    </row>
    <row r="31" spans="1:11">
      <c r="A31" s="1028" t="s">
        <v>251</v>
      </c>
      <c r="B31" s="959">
        <v>3195</v>
      </c>
      <c r="C31" s="1035">
        <v>8274</v>
      </c>
      <c r="D31" s="1035">
        <v>5320</v>
      </c>
      <c r="E31" s="1520">
        <v>-0.35699999999999998</v>
      </c>
      <c r="F31" s="1064">
        <v>0.66500000000000004</v>
      </c>
      <c r="G31" s="425">
        <v>8105</v>
      </c>
      <c r="H31" s="423">
        <v>13594</v>
      </c>
      <c r="I31" s="426">
        <v>0.67700000000000005</v>
      </c>
    </row>
    <row r="32" spans="1:11">
      <c r="A32" s="1028" t="s">
        <v>252</v>
      </c>
      <c r="B32" s="959">
        <v>6840</v>
      </c>
      <c r="C32" s="1035">
        <v>9968</v>
      </c>
      <c r="D32" s="1035">
        <v>11123</v>
      </c>
      <c r="E32" s="1520">
        <v>0.11600000000000001</v>
      </c>
      <c r="F32" s="1064">
        <v>0.626</v>
      </c>
      <c r="G32" s="425">
        <v>15477</v>
      </c>
      <c r="H32" s="423">
        <v>21091</v>
      </c>
      <c r="I32" s="426">
        <v>0.36299999999999999</v>
      </c>
    </row>
    <row r="33" spans="1:12">
      <c r="A33" s="1028" t="s">
        <v>253</v>
      </c>
      <c r="B33" s="959">
        <v>5522</v>
      </c>
      <c r="C33" s="1035">
        <v>5282</v>
      </c>
      <c r="D33" s="1035">
        <v>5206</v>
      </c>
      <c r="E33" s="1520">
        <v>-1.4E-2</v>
      </c>
      <c r="F33" s="1064">
        <v>-5.7000000000000002E-2</v>
      </c>
      <c r="G33" s="425">
        <v>11040</v>
      </c>
      <c r="H33" s="423">
        <v>10488</v>
      </c>
      <c r="I33" s="426">
        <v>-0.05</v>
      </c>
    </row>
    <row r="34" spans="1:12">
      <c r="A34" s="1028" t="s">
        <v>254</v>
      </c>
      <c r="B34" s="959">
        <v>1220</v>
      </c>
      <c r="C34" s="1035">
        <v>1258</v>
      </c>
      <c r="D34" s="1035">
        <v>2206</v>
      </c>
      <c r="E34" s="1520">
        <v>0.754</v>
      </c>
      <c r="F34" s="1064">
        <v>0.80800000000000005</v>
      </c>
      <c r="G34" s="425">
        <v>2470</v>
      </c>
      <c r="H34" s="423">
        <v>3464</v>
      </c>
      <c r="I34" s="426">
        <v>0.40200000000000002</v>
      </c>
    </row>
    <row r="35" spans="1:12" s="1396" customFormat="1" ht="17" thickBot="1">
      <c r="A35" s="1583" t="s">
        <v>940</v>
      </c>
      <c r="B35" s="1073">
        <v>84175</v>
      </c>
      <c r="C35" s="1074">
        <v>83767</v>
      </c>
      <c r="D35" s="1074">
        <v>96878</v>
      </c>
      <c r="E35" s="1584">
        <v>0.157</v>
      </c>
      <c r="F35" s="1083">
        <v>0.151</v>
      </c>
      <c r="G35" s="425">
        <v>176465</v>
      </c>
      <c r="H35" s="423">
        <v>180645</v>
      </c>
      <c r="I35" s="426">
        <v>2.4E-2</v>
      </c>
    </row>
    <row r="36" spans="1:12" s="1398" customFormat="1" ht="14.5" thickBot="1">
      <c r="A36" s="1585" t="s">
        <v>255</v>
      </c>
      <c r="B36" s="372">
        <v>510694</v>
      </c>
      <c r="C36" s="1491">
        <v>580842</v>
      </c>
      <c r="D36" s="1491">
        <v>672804</v>
      </c>
      <c r="E36" s="533">
        <v>0.158</v>
      </c>
      <c r="F36" s="1490">
        <v>0.317</v>
      </c>
      <c r="G36" s="427">
        <v>1052798</v>
      </c>
      <c r="H36" s="428">
        <v>1253646</v>
      </c>
      <c r="I36" s="429">
        <v>0.191</v>
      </c>
    </row>
    <row r="37" spans="1:12">
      <c r="A37" s="1586"/>
      <c r="B37" s="1587"/>
      <c r="C37" s="1587"/>
      <c r="D37" s="1587"/>
      <c r="E37" s="1587"/>
      <c r="F37" s="1587"/>
      <c r="G37" s="1587"/>
      <c r="H37" s="1587"/>
      <c r="I37" s="1587"/>
      <c r="J37" s="1587"/>
      <c r="K37" s="1588"/>
      <c r="L37" s="1588"/>
    </row>
    <row r="38" spans="1:12">
      <c r="A38" s="439" t="s">
        <v>256</v>
      </c>
    </row>
    <row r="39" spans="1:12">
      <c r="A39" s="439"/>
    </row>
    <row r="40" spans="1:12" s="1580" customFormat="1"/>
    <row r="71" ht="41" customHeight="1"/>
  </sheetData>
  <mergeCells count="13">
    <mergeCell ref="A14:I14"/>
    <mergeCell ref="J16:K16"/>
    <mergeCell ref="B16:D17"/>
    <mergeCell ref="E16:F17"/>
    <mergeCell ref="G16:H17"/>
    <mergeCell ref="I16:I17"/>
    <mergeCell ref="A13:I13"/>
    <mergeCell ref="A11:I11"/>
    <mergeCell ref="A12:I12"/>
    <mergeCell ref="B1:D2"/>
    <mergeCell ref="E1:F2"/>
    <mergeCell ref="G1:H2"/>
    <mergeCell ref="I1:I2"/>
  </mergeCells>
  <hyperlinks>
    <hyperlink ref="A3" location="Índice!A1" display="Volver al índice" xr:uid="{1B996FF0-182A-4C05-84A4-61C30E51F64F}"/>
    <hyperlink ref="A18" location="Índice!A1" display="Volver al índice" xr:uid="{0927C709-0999-4039-947D-6A83BE6DE8F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F41B-8203-4AC5-9EDF-0DE9C2AACB03}">
  <dimension ref="A1:I32"/>
  <sheetViews>
    <sheetView showGridLines="0" zoomScale="60" zoomScaleNormal="60" workbookViewId="0">
      <selection activeCell="A3" sqref="A3"/>
    </sheetView>
  </sheetViews>
  <sheetFormatPr baseColWidth="10" defaultColWidth="11.54296875" defaultRowHeight="14"/>
  <cols>
    <col min="1" max="1" width="29.453125" style="648" customWidth="1"/>
    <col min="2" max="2" width="13.54296875" style="648" customWidth="1"/>
    <col min="3" max="4" width="11.54296875" style="648"/>
    <col min="5" max="5" width="12.90625" style="648" customWidth="1"/>
    <col min="6" max="7" width="11.54296875" style="648"/>
    <col min="8" max="8" width="12.453125" style="648" customWidth="1"/>
    <col min="9" max="9" width="15.6328125" style="648" bestFit="1" customWidth="1"/>
    <col min="10" max="16384" width="11.54296875" style="648"/>
  </cols>
  <sheetData>
    <row r="1" spans="1:9" s="1515" customFormat="1" ht="14.4" customHeight="1">
      <c r="A1" s="1514" t="s">
        <v>257</v>
      </c>
      <c r="B1" s="1833" t="s">
        <v>29</v>
      </c>
      <c r="C1" s="1834"/>
      <c r="D1" s="1835"/>
      <c r="E1" s="1833" t="s">
        <v>30</v>
      </c>
      <c r="F1" s="1835"/>
      <c r="G1" s="1833" t="s">
        <v>782</v>
      </c>
      <c r="H1" s="1835"/>
      <c r="I1" s="1839" t="s">
        <v>771</v>
      </c>
    </row>
    <row r="2" spans="1:9" s="1515" customFormat="1">
      <c r="A2" s="1516" t="s">
        <v>31</v>
      </c>
      <c r="B2" s="1836"/>
      <c r="C2" s="1837"/>
      <c r="D2" s="1838"/>
      <c r="E2" s="1836"/>
      <c r="F2" s="1838"/>
      <c r="G2" s="1836"/>
      <c r="H2" s="1838"/>
      <c r="I2" s="1839"/>
    </row>
    <row r="3" spans="1:9" s="1519" customFormat="1" ht="14.5" thickBot="1">
      <c r="A3" s="1517" t="s">
        <v>34</v>
      </c>
      <c r="B3" s="772" t="s">
        <v>105</v>
      </c>
      <c r="C3" s="773" t="s">
        <v>14</v>
      </c>
      <c r="D3" s="773" t="s">
        <v>106</v>
      </c>
      <c r="E3" s="772" t="s">
        <v>32</v>
      </c>
      <c r="F3" s="773" t="s">
        <v>33</v>
      </c>
      <c r="G3" s="850">
        <v>43983</v>
      </c>
      <c r="H3" s="851">
        <v>44348</v>
      </c>
      <c r="I3" s="1518" t="s">
        <v>772</v>
      </c>
    </row>
    <row r="4" spans="1:9" ht="16.5">
      <c r="A4" s="1505" t="s">
        <v>931</v>
      </c>
      <c r="B4" s="368">
        <v>1611543</v>
      </c>
      <c r="C4" s="368">
        <v>1704894</v>
      </c>
      <c r="D4" s="369">
        <v>1812674</v>
      </c>
      <c r="E4" s="1520">
        <v>6.3E-2</v>
      </c>
      <c r="F4" s="1064">
        <v>0.125</v>
      </c>
      <c r="G4" s="430">
        <v>3333726</v>
      </c>
      <c r="H4" s="431">
        <v>3517568</v>
      </c>
      <c r="I4" s="417">
        <v>5.5100000000000003E-2</v>
      </c>
    </row>
    <row r="5" spans="1:9" ht="16.5">
      <c r="A5" s="1521" t="s">
        <v>932</v>
      </c>
      <c r="B5" s="368">
        <v>3213316</v>
      </c>
      <c r="C5" s="368">
        <v>3871563</v>
      </c>
      <c r="D5" s="369">
        <v>4147704</v>
      </c>
      <c r="E5" s="1520">
        <v>7.0999999999999994E-2</v>
      </c>
      <c r="F5" s="1064">
        <v>0.29099999999999998</v>
      </c>
      <c r="G5" s="380">
        <v>7181896</v>
      </c>
      <c r="H5" s="416">
        <v>8019267</v>
      </c>
      <c r="I5" s="418">
        <v>0.11700000000000001</v>
      </c>
    </row>
    <row r="6" spans="1:9" ht="31.25" customHeight="1">
      <c r="A6" s="1521" t="s">
        <v>933</v>
      </c>
      <c r="B6" s="1522">
        <v>0.502</v>
      </c>
      <c r="C6" s="1522">
        <v>0.44</v>
      </c>
      <c r="D6" s="1523">
        <v>0.437</v>
      </c>
      <c r="E6" s="363" t="s">
        <v>546</v>
      </c>
      <c r="F6" s="539" t="s">
        <v>682</v>
      </c>
      <c r="G6" s="418">
        <v>0.46400000000000002</v>
      </c>
      <c r="H6" s="432">
        <v>0.439</v>
      </c>
      <c r="I6" s="433" t="s">
        <v>791</v>
      </c>
    </row>
    <row r="7" spans="1:9" s="1396" customFormat="1" ht="31" thickBot="1">
      <c r="A7" s="1524" t="s">
        <v>934</v>
      </c>
      <c r="B7" s="1525" t="s">
        <v>258</v>
      </c>
      <c r="C7" s="1526">
        <v>2.8299999999999999E-2</v>
      </c>
      <c r="D7" s="1527">
        <v>2.9600000000000001E-2</v>
      </c>
      <c r="E7" s="1528" t="s">
        <v>683</v>
      </c>
      <c r="F7" s="1529" t="s">
        <v>684</v>
      </c>
      <c r="G7" s="434" t="s">
        <v>792</v>
      </c>
      <c r="H7" s="435">
        <v>2.92E-2</v>
      </c>
      <c r="I7" s="434" t="s">
        <v>793</v>
      </c>
    </row>
    <row r="8" spans="1:9">
      <c r="A8" s="1530"/>
      <c r="B8" s="1390"/>
      <c r="C8" s="1390"/>
      <c r="D8" s="1390"/>
      <c r="E8" s="1390"/>
      <c r="F8" s="462"/>
      <c r="G8" s="462"/>
      <c r="H8" s="462"/>
      <c r="I8" s="462"/>
    </row>
    <row r="9" spans="1:9" ht="28.75" customHeight="1">
      <c r="A9" s="1882" t="s">
        <v>259</v>
      </c>
      <c r="B9" s="1882"/>
      <c r="C9" s="1882"/>
      <c r="D9" s="1882"/>
      <c r="E9" s="1882"/>
      <c r="F9" s="1882"/>
      <c r="G9" s="1882"/>
      <c r="H9" s="1882"/>
      <c r="I9" s="1882"/>
    </row>
    <row r="10" spans="1:9" ht="42.65" customHeight="1">
      <c r="A10" s="1882" t="s">
        <v>260</v>
      </c>
      <c r="B10" s="1882"/>
      <c r="C10" s="1882"/>
      <c r="D10" s="1882"/>
      <c r="E10" s="1882"/>
      <c r="F10" s="1882"/>
      <c r="G10" s="1882"/>
      <c r="H10" s="1882"/>
      <c r="I10" s="1882"/>
    </row>
    <row r="11" spans="1:9">
      <c r="A11" s="1882" t="s">
        <v>261</v>
      </c>
      <c r="B11" s="1882"/>
      <c r="C11" s="1882"/>
      <c r="D11" s="1882"/>
      <c r="E11" s="1882"/>
      <c r="F11" s="1882"/>
      <c r="G11" s="1882"/>
      <c r="H11" s="1882"/>
      <c r="I11" s="1882"/>
    </row>
    <row r="12" spans="1:9" ht="26.4" customHeight="1">
      <c r="A12" s="1906" t="s">
        <v>262</v>
      </c>
      <c r="B12" s="1906"/>
      <c r="C12" s="1906"/>
      <c r="D12" s="1906"/>
      <c r="E12" s="1906"/>
      <c r="F12" s="1906"/>
      <c r="G12" s="1906"/>
      <c r="H12" s="1906"/>
      <c r="I12" s="1906"/>
    </row>
    <row r="14" spans="1:9" s="1396" customFormat="1" ht="14.5" thickBot="1"/>
    <row r="15" spans="1:9" s="1005" customFormat="1" ht="47.4" customHeight="1">
      <c r="A15" s="1531" t="s">
        <v>935</v>
      </c>
      <c r="B15" s="1868" t="s">
        <v>107</v>
      </c>
      <c r="C15" s="1902" t="s">
        <v>217</v>
      </c>
      <c r="D15" s="1902" t="s">
        <v>263</v>
      </c>
      <c r="E15" s="1902" t="s">
        <v>118</v>
      </c>
      <c r="F15" s="1902" t="s">
        <v>264</v>
      </c>
      <c r="G15" s="1869" t="s">
        <v>265</v>
      </c>
      <c r="H15" s="1868" t="s">
        <v>86</v>
      </c>
    </row>
    <row r="16" spans="1:9" s="1532" customFormat="1" ht="14.5" thickBot="1">
      <c r="A16" s="830" t="s">
        <v>34</v>
      </c>
      <c r="B16" s="1904"/>
      <c r="C16" s="1903"/>
      <c r="D16" s="1903"/>
      <c r="E16" s="1903"/>
      <c r="F16" s="1903"/>
      <c r="G16" s="1905"/>
      <c r="H16" s="1904"/>
    </row>
    <row r="17" spans="1:8">
      <c r="A17" s="446" t="s">
        <v>105</v>
      </c>
      <c r="B17" s="1533">
        <v>0.43</v>
      </c>
      <c r="C17" s="1534">
        <v>0.51</v>
      </c>
      <c r="D17" s="1534">
        <v>0.93700000000000006</v>
      </c>
      <c r="E17" s="1534">
        <v>0.89800000000000002</v>
      </c>
      <c r="F17" s="1534">
        <v>0.4</v>
      </c>
      <c r="G17" s="1534">
        <v>0.57299999999999995</v>
      </c>
      <c r="H17" s="1535">
        <v>0.502</v>
      </c>
    </row>
    <row r="18" spans="1:8">
      <c r="A18" s="446" t="s">
        <v>14</v>
      </c>
      <c r="B18" s="1533">
        <v>0.40200000000000002</v>
      </c>
      <c r="C18" s="1534">
        <v>0.59699999999999998</v>
      </c>
      <c r="D18" s="1534">
        <v>0.62</v>
      </c>
      <c r="E18" s="1534">
        <v>0.78300000000000003</v>
      </c>
      <c r="F18" s="1534">
        <v>0.374</v>
      </c>
      <c r="G18" s="1534">
        <v>0.46500000000000002</v>
      </c>
      <c r="H18" s="1535">
        <v>0.44</v>
      </c>
    </row>
    <row r="19" spans="1:8" s="1396" customFormat="1" ht="14.5" thickBot="1">
      <c r="A19" s="1536" t="s">
        <v>106</v>
      </c>
      <c r="B19" s="1537">
        <v>0.40300000000000002</v>
      </c>
      <c r="C19" s="1538">
        <v>0.58899999999999997</v>
      </c>
      <c r="D19" s="1538">
        <v>0.55600000000000005</v>
      </c>
      <c r="E19" s="1539">
        <v>0.74099999999999999</v>
      </c>
      <c r="F19" s="1539">
        <v>0.36599999999999999</v>
      </c>
      <c r="G19" s="1539">
        <v>0.44900000000000001</v>
      </c>
      <c r="H19" s="1540">
        <v>0.437</v>
      </c>
    </row>
    <row r="20" spans="1:8" s="1398" customFormat="1" ht="14.5" thickBot="1">
      <c r="A20" s="1541" t="s">
        <v>266</v>
      </c>
      <c r="B20" s="1542" t="s">
        <v>685</v>
      </c>
      <c r="C20" s="1543" t="s">
        <v>686</v>
      </c>
      <c r="D20" s="1543" t="s">
        <v>687</v>
      </c>
      <c r="E20" s="1543" t="s">
        <v>688</v>
      </c>
      <c r="F20" s="1543" t="s">
        <v>686</v>
      </c>
      <c r="G20" s="1543" t="s">
        <v>689</v>
      </c>
      <c r="H20" s="1544" t="s">
        <v>620</v>
      </c>
    </row>
    <row r="21" spans="1:8" s="1398" customFormat="1" ht="14.5" thickBot="1">
      <c r="A21" s="1545" t="s">
        <v>267</v>
      </c>
      <c r="B21" s="1546" t="s">
        <v>690</v>
      </c>
      <c r="C21" s="1547" t="s">
        <v>691</v>
      </c>
      <c r="D21" s="1547" t="s">
        <v>692</v>
      </c>
      <c r="E21" s="1547" t="s">
        <v>693</v>
      </c>
      <c r="F21" s="1547" t="s">
        <v>694</v>
      </c>
      <c r="G21" s="1547" t="s">
        <v>695</v>
      </c>
      <c r="H21" s="1544" t="s">
        <v>621</v>
      </c>
    </row>
    <row r="22" spans="1:8" ht="14.5" thickBot="1"/>
    <row r="23" spans="1:8" s="1550" customFormat="1">
      <c r="A23" s="1548" t="s">
        <v>672</v>
      </c>
      <c r="B23" s="1549">
        <v>0.40699999999999997</v>
      </c>
      <c r="C23" s="1550">
        <v>0.53700000000000003</v>
      </c>
      <c r="D23" s="1550">
        <v>0.626</v>
      </c>
      <c r="E23" s="1550">
        <v>0.76100000000000001</v>
      </c>
      <c r="F23" s="1550">
        <v>0.40300000000000002</v>
      </c>
      <c r="G23" s="1551">
        <v>0.47099999999999997</v>
      </c>
      <c r="H23" s="1552">
        <v>0.46400000000000002</v>
      </c>
    </row>
    <row r="24" spans="1:8" s="1555" customFormat="1" ht="14.5" thickBot="1">
      <c r="A24" s="1553">
        <v>43983</v>
      </c>
      <c r="B24" s="1554">
        <v>0.40200000000000002</v>
      </c>
      <c r="C24" s="1555">
        <v>0.59299999999999997</v>
      </c>
      <c r="D24" s="1555">
        <v>0.58599999999999997</v>
      </c>
      <c r="E24" s="1555">
        <v>0.875</v>
      </c>
      <c r="F24" s="1555">
        <v>0.37</v>
      </c>
      <c r="G24" s="1556">
        <v>0.45700000000000002</v>
      </c>
      <c r="H24" s="1557">
        <v>0.439</v>
      </c>
    </row>
    <row r="25" spans="1:8" s="1559" customFormat="1">
      <c r="A25" s="1558" t="s">
        <v>30</v>
      </c>
      <c r="B25" s="1896" t="s">
        <v>794</v>
      </c>
      <c r="C25" s="1898" t="s">
        <v>795</v>
      </c>
      <c r="D25" s="1898" t="s">
        <v>796</v>
      </c>
      <c r="E25" s="1898" t="s">
        <v>797</v>
      </c>
      <c r="F25" s="1898" t="s">
        <v>798</v>
      </c>
      <c r="G25" s="1900" t="s">
        <v>799</v>
      </c>
      <c r="H25" s="1893" t="s">
        <v>800</v>
      </c>
    </row>
    <row r="26" spans="1:8" s="1561" customFormat="1" ht="14.5" thickBot="1">
      <c r="A26" s="1560" t="s">
        <v>769</v>
      </c>
      <c r="B26" s="1897"/>
      <c r="C26" s="1899"/>
      <c r="D26" s="1899"/>
      <c r="E26" s="1899"/>
      <c r="F26" s="1899"/>
      <c r="G26" s="1901"/>
      <c r="H26" s="1894"/>
    </row>
    <row r="28" spans="1:8">
      <c r="A28" s="1895" t="s">
        <v>268</v>
      </c>
      <c r="B28" s="1895"/>
      <c r="C28" s="1895"/>
      <c r="D28" s="1895"/>
      <c r="E28" s="1895"/>
      <c r="F28" s="1895"/>
      <c r="G28" s="1895"/>
    </row>
    <row r="29" spans="1:8" ht="14.4" customHeight="1">
      <c r="A29" s="1895"/>
      <c r="B29" s="1895"/>
      <c r="C29" s="1895"/>
      <c r="D29" s="1895"/>
      <c r="E29" s="1895"/>
      <c r="F29" s="1895"/>
      <c r="G29" s="1895"/>
    </row>
    <row r="30" spans="1:8">
      <c r="A30" s="1895"/>
      <c r="B30" s="1895"/>
      <c r="C30" s="1895"/>
      <c r="D30" s="1895"/>
      <c r="E30" s="1895"/>
      <c r="F30" s="1895"/>
      <c r="G30" s="1895"/>
    </row>
    <row r="31" spans="1:8">
      <c r="A31" s="1895"/>
      <c r="B31" s="1895"/>
      <c r="C31" s="1895"/>
      <c r="D31" s="1895"/>
      <c r="E31" s="1895"/>
      <c r="F31" s="1895"/>
      <c r="G31" s="1895"/>
    </row>
    <row r="32" spans="1:8">
      <c r="A32" s="1895"/>
      <c r="B32" s="1895"/>
      <c r="C32" s="1895"/>
      <c r="D32" s="1895"/>
      <c r="E32" s="1895"/>
      <c r="F32" s="1895"/>
      <c r="G32" s="1895"/>
    </row>
  </sheetData>
  <mergeCells count="23">
    <mergeCell ref="C15:C16"/>
    <mergeCell ref="B15:B16"/>
    <mergeCell ref="I1:I2"/>
    <mergeCell ref="G1:H2"/>
    <mergeCell ref="E1:F2"/>
    <mergeCell ref="B1:D2"/>
    <mergeCell ref="H15:H16"/>
    <mergeCell ref="G15:G16"/>
    <mergeCell ref="F15:F16"/>
    <mergeCell ref="E15:E16"/>
    <mergeCell ref="D15:D16"/>
    <mergeCell ref="A9:I9"/>
    <mergeCell ref="A11:I11"/>
    <mergeCell ref="A12:I12"/>
    <mergeCell ref="A10:I10"/>
    <mergeCell ref="H25:H26"/>
    <mergeCell ref="A28:G32"/>
    <mergeCell ref="B25:B26"/>
    <mergeCell ref="C25:C26"/>
    <mergeCell ref="D25:D26"/>
    <mergeCell ref="E25:E26"/>
    <mergeCell ref="F25:F26"/>
    <mergeCell ref="G25:G26"/>
  </mergeCells>
  <hyperlinks>
    <hyperlink ref="A3" location="Índice!A1" display="Volver al índice" xr:uid="{A250E5DE-3AD2-4F5D-A798-0A269FD0AFE9}"/>
    <hyperlink ref="A16" location="Índice!A1" display="Volver al índice" xr:uid="{4BCEE5E8-F8DC-4D02-85F6-C66D5E9C84A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dimension ref="A1:F40"/>
  <sheetViews>
    <sheetView showGridLines="0" zoomScale="60" zoomScaleNormal="60" workbookViewId="0">
      <selection activeCell="A3" sqref="A3"/>
    </sheetView>
  </sheetViews>
  <sheetFormatPr baseColWidth="10" defaultColWidth="11.453125" defaultRowHeight="14"/>
  <cols>
    <col min="1" max="1" width="89" style="648" customWidth="1"/>
    <col min="2" max="3" width="13.453125" style="648" bestFit="1" customWidth="1"/>
    <col min="4" max="4" width="13.08984375" style="648" bestFit="1" customWidth="1"/>
    <col min="5" max="16384" width="11.453125" style="648"/>
  </cols>
  <sheetData>
    <row r="1" spans="1:6" s="651" customFormat="1">
      <c r="A1" s="1501" t="s">
        <v>269</v>
      </c>
      <c r="B1" s="1833" t="s">
        <v>294</v>
      </c>
      <c r="C1" s="1834"/>
      <c r="D1" s="1835"/>
      <c r="E1" s="1833" t="s">
        <v>30</v>
      </c>
      <c r="F1" s="1834"/>
    </row>
    <row r="2" spans="1:6" s="651" customFormat="1">
      <c r="A2" s="1502" t="s">
        <v>31</v>
      </c>
      <c r="B2" s="1836"/>
      <c r="C2" s="1837"/>
      <c r="D2" s="1838"/>
      <c r="E2" s="1836"/>
      <c r="F2" s="1837"/>
    </row>
    <row r="3" spans="1:6" s="1388" customFormat="1" ht="14.5" thickBot="1">
      <c r="A3" s="830" t="s">
        <v>34</v>
      </c>
      <c r="B3" s="1014">
        <v>43983</v>
      </c>
      <c r="C3" s="1015">
        <v>44256</v>
      </c>
      <c r="D3" s="1016">
        <v>44348</v>
      </c>
      <c r="E3" s="772" t="s">
        <v>32</v>
      </c>
      <c r="F3" s="773" t="s">
        <v>33</v>
      </c>
    </row>
    <row r="4" spans="1:6">
      <c r="A4" s="1400" t="s">
        <v>270</v>
      </c>
      <c r="B4" s="1495">
        <v>1318993</v>
      </c>
      <c r="C4" s="1495">
        <v>1318993</v>
      </c>
      <c r="D4" s="529">
        <v>1318993</v>
      </c>
      <c r="E4" s="1481">
        <v>0</v>
      </c>
      <c r="F4" s="1481">
        <v>0</v>
      </c>
    </row>
    <row r="5" spans="1:6">
      <c r="A5" s="1400" t="s">
        <v>271</v>
      </c>
      <c r="B5" s="1494">
        <v>-209309</v>
      </c>
      <c r="C5" s="1494">
        <v>-207840</v>
      </c>
      <c r="D5" s="416">
        <v>-207756</v>
      </c>
      <c r="E5" s="1482">
        <v>0</v>
      </c>
      <c r="F5" s="1503">
        <v>-7.0000000000000001E-3</v>
      </c>
    </row>
    <row r="6" spans="1:6">
      <c r="A6" s="1400" t="s">
        <v>272</v>
      </c>
      <c r="B6" s="1494">
        <v>160430</v>
      </c>
      <c r="C6" s="1494">
        <v>224591</v>
      </c>
      <c r="D6" s="416">
        <v>224103</v>
      </c>
      <c r="E6" s="1482">
        <v>-2E-3</v>
      </c>
      <c r="F6" s="1503">
        <v>0.39700000000000002</v>
      </c>
    </row>
    <row r="7" spans="1:6" ht="16.5">
      <c r="A7" s="1400" t="s">
        <v>921</v>
      </c>
      <c r="B7" s="1494">
        <v>21381402</v>
      </c>
      <c r="C7" s="1494">
        <v>21707166</v>
      </c>
      <c r="D7" s="416">
        <v>21725663</v>
      </c>
      <c r="E7" s="1482">
        <v>1E-3</v>
      </c>
      <c r="F7" s="1503">
        <v>1.6E-2</v>
      </c>
    </row>
    <row r="8" spans="1:6" ht="16.5">
      <c r="A8" s="1400" t="s">
        <v>922</v>
      </c>
      <c r="B8" s="1494">
        <v>418868</v>
      </c>
      <c r="C8" s="1494">
        <v>456849</v>
      </c>
      <c r="D8" s="416">
        <v>429448</v>
      </c>
      <c r="E8" s="1482">
        <v>-0.06</v>
      </c>
      <c r="F8" s="1503">
        <v>2.5000000000000001E-2</v>
      </c>
    </row>
    <row r="9" spans="1:6" ht="16.5">
      <c r="A9" s="1400" t="s">
        <v>923</v>
      </c>
      <c r="B9" s="1494">
        <v>1876506</v>
      </c>
      <c r="C9" s="1494">
        <v>1809048</v>
      </c>
      <c r="D9" s="416">
        <v>1913045</v>
      </c>
      <c r="E9" s="1482">
        <v>5.7000000000000002E-2</v>
      </c>
      <c r="F9" s="1503">
        <v>1.9E-2</v>
      </c>
    </row>
    <row r="10" spans="1:6">
      <c r="A10" s="1400" t="s">
        <v>273</v>
      </c>
      <c r="B10" s="1390" t="s">
        <v>135</v>
      </c>
      <c r="C10" s="1390" t="s">
        <v>135</v>
      </c>
      <c r="D10" s="1504" t="s">
        <v>135</v>
      </c>
      <c r="E10" s="1482" t="s">
        <v>136</v>
      </c>
      <c r="F10" s="1503" t="s">
        <v>136</v>
      </c>
    </row>
    <row r="11" spans="1:6">
      <c r="A11" s="1400" t="s">
        <v>274</v>
      </c>
      <c r="B11" s="1494">
        <v>4698109</v>
      </c>
      <c r="C11" s="1494">
        <v>7118128</v>
      </c>
      <c r="D11" s="416">
        <v>5979619</v>
      </c>
      <c r="E11" s="1482">
        <v>-0.16</v>
      </c>
      <c r="F11" s="1503">
        <v>0.27300000000000002</v>
      </c>
    </row>
    <row r="12" spans="1:6" ht="28">
      <c r="A12" s="1505" t="s">
        <v>275</v>
      </c>
      <c r="B12" s="1494">
        <v>-674492</v>
      </c>
      <c r="C12" s="1494">
        <v>-735021</v>
      </c>
      <c r="D12" s="416">
        <v>-717711</v>
      </c>
      <c r="E12" s="1482">
        <v>-2.4E-2</v>
      </c>
      <c r="F12" s="1503">
        <v>6.4000000000000001E-2</v>
      </c>
    </row>
    <row r="13" spans="1:6">
      <c r="A13" s="1400" t="s">
        <v>276</v>
      </c>
      <c r="B13" s="1494">
        <v>-851731</v>
      </c>
      <c r="C13" s="1494">
        <v>-812242</v>
      </c>
      <c r="D13" s="416">
        <v>-813492</v>
      </c>
      <c r="E13" s="1482">
        <v>2E-3</v>
      </c>
      <c r="F13" s="1503">
        <v>-4.4999999999999998E-2</v>
      </c>
    </row>
    <row r="14" spans="1:6">
      <c r="A14" s="1400" t="s">
        <v>277</v>
      </c>
      <c r="B14" s="1494">
        <v>-411117</v>
      </c>
      <c r="C14" s="1390" t="s">
        <v>135</v>
      </c>
      <c r="D14" s="1504" t="s">
        <v>135</v>
      </c>
      <c r="E14" s="1482" t="s">
        <v>136</v>
      </c>
      <c r="F14" s="1503" t="s">
        <v>136</v>
      </c>
    </row>
    <row r="15" spans="1:6" ht="16.5">
      <c r="A15" s="1400" t="s">
        <v>924</v>
      </c>
      <c r="B15" s="1390" t="s">
        <v>135</v>
      </c>
      <c r="C15" s="1390" t="s">
        <v>135</v>
      </c>
      <c r="D15" s="1504" t="s">
        <v>135</v>
      </c>
      <c r="E15" s="1482" t="s">
        <v>136</v>
      </c>
      <c r="F15" s="1503" t="s">
        <v>136</v>
      </c>
    </row>
    <row r="16" spans="1:6" s="1396" customFormat="1" ht="17" thickBot="1">
      <c r="A16" s="1401" t="s">
        <v>925</v>
      </c>
      <c r="B16" s="1416" t="s">
        <v>135</v>
      </c>
      <c r="C16" s="1416" t="s">
        <v>135</v>
      </c>
      <c r="D16" s="1417" t="s">
        <v>135</v>
      </c>
      <c r="E16" s="1487" t="s">
        <v>136</v>
      </c>
      <c r="F16" s="1503" t="s">
        <v>136</v>
      </c>
    </row>
    <row r="17" spans="1:6" s="1398" customFormat="1" ht="14.5" thickBot="1">
      <c r="A17" s="1403" t="s">
        <v>278</v>
      </c>
      <c r="B17" s="1491">
        <v>27707660</v>
      </c>
      <c r="C17" s="1491">
        <v>30879672</v>
      </c>
      <c r="D17" s="1491">
        <v>29851912</v>
      </c>
      <c r="E17" s="533">
        <v>-3.3000000000000002E-2</v>
      </c>
      <c r="F17" s="1490">
        <v>7.6999999999999999E-2</v>
      </c>
    </row>
    <row r="18" spans="1:6" s="1398" customFormat="1" ht="14.5" thickBot="1">
      <c r="A18" s="1489"/>
      <c r="B18" s="1420"/>
      <c r="C18" s="1420"/>
      <c r="D18" s="1420"/>
      <c r="E18" s="1420"/>
      <c r="F18" s="1420"/>
    </row>
    <row r="19" spans="1:6" ht="16.5">
      <c r="A19" s="1400" t="s">
        <v>926</v>
      </c>
      <c r="B19" s="1495">
        <v>14833795</v>
      </c>
      <c r="C19" s="1495">
        <v>15357748</v>
      </c>
      <c r="D19" s="529">
        <v>15337348</v>
      </c>
      <c r="E19" s="1480">
        <v>-1E-3</v>
      </c>
      <c r="F19" s="1481">
        <v>3.4000000000000002E-2</v>
      </c>
    </row>
    <row r="20" spans="1:6" s="1396" customFormat="1" ht="17" thickBot="1">
      <c r="A20" s="1401" t="s">
        <v>927</v>
      </c>
      <c r="B20" s="1496">
        <v>12873865</v>
      </c>
      <c r="C20" s="1496">
        <v>15357748</v>
      </c>
      <c r="D20" s="1497">
        <v>14514564</v>
      </c>
      <c r="E20" s="1487">
        <v>-5.5E-2</v>
      </c>
      <c r="F20" s="1488">
        <v>0.127</v>
      </c>
    </row>
    <row r="21" spans="1:6" s="1398" customFormat="1" ht="14.5" thickBot="1">
      <c r="A21" s="1489"/>
      <c r="B21" s="1420"/>
      <c r="C21" s="1420"/>
      <c r="D21" s="1420"/>
      <c r="E21" s="1506"/>
      <c r="F21" s="1507"/>
    </row>
    <row r="22" spans="1:6" ht="16.5">
      <c r="A22" s="1400" t="s">
        <v>928</v>
      </c>
      <c r="B22" s="1495">
        <v>19619598</v>
      </c>
      <c r="C22" s="1495">
        <v>20650921</v>
      </c>
      <c r="D22" s="529">
        <v>17894230</v>
      </c>
      <c r="E22" s="1481">
        <v>-0.13300000000000001</v>
      </c>
      <c r="F22" s="1481">
        <v>-8.7999999999999995E-2</v>
      </c>
    </row>
    <row r="23" spans="1:6" ht="16.5">
      <c r="A23" s="1400" t="s">
        <v>929</v>
      </c>
      <c r="B23" s="1494">
        <v>1232497</v>
      </c>
      <c r="C23" s="1494">
        <v>1362246</v>
      </c>
      <c r="D23" s="416">
        <v>1325595</v>
      </c>
      <c r="E23" s="1503">
        <v>-2.7E-2</v>
      </c>
      <c r="F23" s="1503">
        <v>7.5999999999999998E-2</v>
      </c>
    </row>
    <row r="24" spans="1:6">
      <c r="A24" s="1400" t="s">
        <v>279</v>
      </c>
      <c r="B24" s="1494">
        <v>-500356</v>
      </c>
      <c r="C24" s="1494">
        <v>-467303</v>
      </c>
      <c r="D24" s="416">
        <v>-471394</v>
      </c>
      <c r="E24" s="1503">
        <v>8.9999999999999993E-3</v>
      </c>
      <c r="F24" s="1503">
        <v>-5.8000000000000003E-2</v>
      </c>
    </row>
    <row r="25" spans="1:6" s="1396" customFormat="1" ht="14.5" thickBot="1">
      <c r="A25" s="1401" t="s">
        <v>280</v>
      </c>
      <c r="B25" s="1390" t="s">
        <v>135</v>
      </c>
      <c r="C25" s="1390" t="s">
        <v>135</v>
      </c>
      <c r="D25" s="1504" t="s">
        <v>135</v>
      </c>
      <c r="E25" s="1503" t="s">
        <v>136</v>
      </c>
      <c r="F25" s="1503" t="s">
        <v>136</v>
      </c>
    </row>
    <row r="26" spans="1:6" s="1398" customFormat="1" ht="14.5" thickBot="1">
      <c r="A26" s="1403" t="s">
        <v>281</v>
      </c>
      <c r="B26" s="1491">
        <v>20351739</v>
      </c>
      <c r="C26" s="1491">
        <v>21545864</v>
      </c>
      <c r="D26" s="1491">
        <v>18748432</v>
      </c>
      <c r="E26" s="533">
        <v>-0.13</v>
      </c>
      <c r="F26" s="1490">
        <v>-7.9000000000000001E-2</v>
      </c>
    </row>
    <row r="27" spans="1:6" s="1398" customFormat="1" ht="14.5" thickBot="1">
      <c r="A27" s="1403" t="s">
        <v>282</v>
      </c>
      <c r="B27" s="1508">
        <v>1.36</v>
      </c>
      <c r="C27" s="1508">
        <v>1.43</v>
      </c>
      <c r="D27" s="1509">
        <v>1.59</v>
      </c>
      <c r="E27" s="1510"/>
      <c r="F27" s="1508"/>
    </row>
    <row r="28" spans="1:6" s="1398" customFormat="1" ht="17" thickBot="1">
      <c r="A28" s="1403" t="s">
        <v>930</v>
      </c>
      <c r="B28" s="1508">
        <v>1</v>
      </c>
      <c r="C28" s="1508">
        <v>1</v>
      </c>
      <c r="D28" s="1511">
        <v>1</v>
      </c>
      <c r="E28" s="1512"/>
      <c r="F28" s="1513"/>
    </row>
    <row r="29" spans="1:6">
      <c r="A29" s="439"/>
      <c r="B29" s="439"/>
      <c r="C29" s="439"/>
      <c r="D29" s="439"/>
      <c r="E29" s="1907"/>
      <c r="F29" s="1907"/>
    </row>
    <row r="30" spans="1:6">
      <c r="A30" s="1885" t="s">
        <v>283</v>
      </c>
      <c r="B30" s="1885"/>
      <c r="C30" s="1885"/>
      <c r="D30" s="1885"/>
      <c r="E30" s="1885"/>
      <c r="F30" s="1885"/>
    </row>
    <row r="31" spans="1:6">
      <c r="A31" s="1885" t="s">
        <v>284</v>
      </c>
      <c r="B31" s="1885"/>
      <c r="C31" s="1885"/>
      <c r="D31" s="1885"/>
      <c r="E31" s="1885"/>
      <c r="F31" s="1885"/>
    </row>
    <row r="32" spans="1:6">
      <c r="A32" s="1885" t="s">
        <v>285</v>
      </c>
      <c r="B32" s="1885"/>
      <c r="C32" s="1885"/>
      <c r="D32" s="1885"/>
      <c r="E32" s="1885"/>
      <c r="F32" s="1885"/>
    </row>
    <row r="33" spans="1:6">
      <c r="A33" s="1885" t="s">
        <v>286</v>
      </c>
      <c r="B33" s="1885"/>
      <c r="C33" s="1885"/>
      <c r="D33" s="1885"/>
      <c r="E33" s="1885"/>
      <c r="F33" s="1885"/>
    </row>
    <row r="34" spans="1:6" ht="18.75" customHeight="1">
      <c r="A34" s="1885" t="s">
        <v>287</v>
      </c>
      <c r="B34" s="1885"/>
      <c r="C34" s="1885"/>
      <c r="D34" s="1885"/>
      <c r="E34" s="1885"/>
      <c r="F34" s="1885"/>
    </row>
    <row r="35" spans="1:6">
      <c r="A35" s="1885"/>
      <c r="B35" s="1885"/>
      <c r="C35" s="1885"/>
      <c r="D35" s="1885"/>
      <c r="E35" s="1885"/>
      <c r="F35" s="1885"/>
    </row>
    <row r="36" spans="1:6">
      <c r="A36" s="1284" t="s">
        <v>288</v>
      </c>
      <c r="B36" s="1284"/>
      <c r="C36" s="1284"/>
      <c r="D36" s="1284"/>
      <c r="E36" s="1908"/>
      <c r="F36" s="1908"/>
    </row>
    <row r="37" spans="1:6">
      <c r="A37" s="1284" t="s">
        <v>289</v>
      </c>
      <c r="B37" s="1284"/>
      <c r="C37" s="1284"/>
      <c r="D37" s="1284"/>
      <c r="E37" s="1908"/>
      <c r="F37" s="1908"/>
    </row>
    <row r="38" spans="1:6">
      <c r="A38" s="1284" t="s">
        <v>290</v>
      </c>
      <c r="B38" s="1284"/>
      <c r="C38" s="1284"/>
      <c r="D38" s="1284"/>
      <c r="E38" s="1908"/>
      <c r="F38" s="1908"/>
    </row>
    <row r="39" spans="1:6">
      <c r="A39" s="1284" t="s">
        <v>291</v>
      </c>
      <c r="B39" s="1284"/>
      <c r="C39" s="1284"/>
      <c r="D39" s="1284"/>
      <c r="E39" s="1908"/>
      <c r="F39" s="1908"/>
    </row>
    <row r="40" spans="1:6">
      <c r="A40" s="1284" t="s">
        <v>292</v>
      </c>
      <c r="B40" s="1421"/>
      <c r="C40" s="1421"/>
      <c r="D40" s="1421"/>
      <c r="E40" s="1909"/>
      <c r="F40" s="1909"/>
    </row>
  </sheetData>
  <mergeCells count="13">
    <mergeCell ref="E39:F39"/>
    <mergeCell ref="E40:F40"/>
    <mergeCell ref="A32:F32"/>
    <mergeCell ref="A33:F33"/>
    <mergeCell ref="A34:F35"/>
    <mergeCell ref="E36:F36"/>
    <mergeCell ref="E37:F37"/>
    <mergeCell ref="E38:F38"/>
    <mergeCell ref="A31:F31"/>
    <mergeCell ref="E29:F29"/>
    <mergeCell ref="A30:F30"/>
    <mergeCell ref="B1:D2"/>
    <mergeCell ref="E1:F2"/>
  </mergeCells>
  <hyperlinks>
    <hyperlink ref="A3" location="Índice!A1" display="Volver al índice" xr:uid="{0DAA847E-C486-4A09-9374-4FF79C64126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rgb="FFD0CECE"/>
  </sheetPr>
  <dimension ref="A1:F61"/>
  <sheetViews>
    <sheetView showGridLines="0" zoomScale="60" zoomScaleNormal="60" workbookViewId="0">
      <selection activeCell="A3" sqref="A3"/>
    </sheetView>
  </sheetViews>
  <sheetFormatPr baseColWidth="10" defaultColWidth="11.453125" defaultRowHeight="14"/>
  <cols>
    <col min="1" max="1" width="61.453125" style="551" customWidth="1"/>
    <col min="2" max="4" width="14.36328125" style="551" bestFit="1" customWidth="1"/>
    <col min="5" max="6" width="11.54296875" style="551" bestFit="1" customWidth="1"/>
    <col min="7" max="16384" width="11.453125" style="551"/>
  </cols>
  <sheetData>
    <row r="1" spans="1:6" s="1086" customFormat="1" ht="14.4" customHeight="1">
      <c r="A1" s="1426" t="s">
        <v>293</v>
      </c>
      <c r="B1" s="1910" t="s">
        <v>294</v>
      </c>
      <c r="C1" s="1911"/>
      <c r="D1" s="1912"/>
      <c r="E1" s="1910" t="s">
        <v>30</v>
      </c>
      <c r="F1" s="1911"/>
    </row>
    <row r="2" spans="1:6" s="1086" customFormat="1">
      <c r="A2" s="1427" t="s">
        <v>31</v>
      </c>
      <c r="B2" s="1913"/>
      <c r="C2" s="1914"/>
      <c r="D2" s="1915"/>
      <c r="E2" s="1913"/>
      <c r="F2" s="1914"/>
    </row>
    <row r="3" spans="1:6" s="1321" customFormat="1" ht="14.5" thickBot="1">
      <c r="A3" s="856" t="s">
        <v>34</v>
      </c>
      <c r="B3" s="1095">
        <v>43983</v>
      </c>
      <c r="C3" s="1096">
        <v>44256</v>
      </c>
      <c r="D3" s="1097">
        <v>44348</v>
      </c>
      <c r="E3" s="1428" t="s">
        <v>32</v>
      </c>
      <c r="F3" s="1429" t="s">
        <v>33</v>
      </c>
    </row>
    <row r="4" spans="1:6">
      <c r="A4" s="928" t="s">
        <v>295</v>
      </c>
      <c r="B4" s="911">
        <v>11067387</v>
      </c>
      <c r="C4" s="630">
        <v>11317387</v>
      </c>
      <c r="D4" s="630">
        <v>11317387</v>
      </c>
      <c r="E4" s="921">
        <v>0</v>
      </c>
      <c r="F4" s="922">
        <v>2.3E-2</v>
      </c>
    </row>
    <row r="5" spans="1:6">
      <c r="A5" s="928" t="s">
        <v>296</v>
      </c>
      <c r="B5" s="911">
        <v>6164175</v>
      </c>
      <c r="C5" s="630">
        <v>6707503</v>
      </c>
      <c r="D5" s="630">
        <v>6707831</v>
      </c>
      <c r="E5" s="403">
        <v>0</v>
      </c>
      <c r="F5" s="929">
        <v>8.7999999999999995E-2</v>
      </c>
    </row>
    <row r="6" spans="1:6">
      <c r="A6" s="928" t="s">
        <v>297</v>
      </c>
      <c r="B6" s="1430" t="s">
        <v>135</v>
      </c>
      <c r="C6" s="1431" t="s">
        <v>135</v>
      </c>
      <c r="D6" s="1431" t="s">
        <v>135</v>
      </c>
      <c r="E6" s="577" t="s">
        <v>819</v>
      </c>
      <c r="F6" s="576" t="s">
        <v>204</v>
      </c>
    </row>
    <row r="7" spans="1:6" ht="16.5">
      <c r="A7" s="928" t="s">
        <v>911</v>
      </c>
      <c r="B7" s="911">
        <v>1603535</v>
      </c>
      <c r="C7" s="630">
        <v>1609750</v>
      </c>
      <c r="D7" s="630">
        <v>1676768</v>
      </c>
      <c r="E7" s="403">
        <v>4.2000000000000003E-2</v>
      </c>
      <c r="F7" s="929">
        <v>4.5999999999999999E-2</v>
      </c>
    </row>
    <row r="8" spans="1:6">
      <c r="A8" s="928" t="s">
        <v>273</v>
      </c>
      <c r="B8" s="1432" t="s">
        <v>135</v>
      </c>
      <c r="C8" s="1431" t="s">
        <v>135</v>
      </c>
      <c r="D8" s="1431" t="s">
        <v>135</v>
      </c>
      <c r="E8" s="577" t="s">
        <v>204</v>
      </c>
      <c r="F8" s="576" t="s">
        <v>204</v>
      </c>
    </row>
    <row r="9" spans="1:6">
      <c r="A9" s="928" t="s">
        <v>274</v>
      </c>
      <c r="B9" s="911">
        <v>4248967</v>
      </c>
      <c r="C9" s="630">
        <v>6276991</v>
      </c>
      <c r="D9" s="630">
        <v>5223300</v>
      </c>
      <c r="E9" s="403">
        <v>-0.16800000000000001</v>
      </c>
      <c r="F9" s="929">
        <v>0.22900000000000001</v>
      </c>
    </row>
    <row r="10" spans="1:6" ht="28">
      <c r="A10" s="1433" t="s">
        <v>298</v>
      </c>
      <c r="B10" s="911">
        <v>-1934790</v>
      </c>
      <c r="C10" s="630">
        <v>-2281859</v>
      </c>
      <c r="D10" s="630">
        <v>-2263859</v>
      </c>
      <c r="E10" s="403">
        <v>-8.0000000000000002E-3</v>
      </c>
      <c r="F10" s="929">
        <v>0.17</v>
      </c>
    </row>
    <row r="11" spans="1:6">
      <c r="A11" s="1434" t="s">
        <v>299</v>
      </c>
      <c r="B11" s="911">
        <v>-2020533</v>
      </c>
      <c r="C11" s="630">
        <v>-2295243</v>
      </c>
      <c r="D11" s="630">
        <v>-2326241</v>
      </c>
      <c r="E11" s="403">
        <v>1.4E-2</v>
      </c>
      <c r="F11" s="929">
        <v>0.151</v>
      </c>
    </row>
    <row r="12" spans="1:6">
      <c r="A12" s="1434" t="s">
        <v>300</v>
      </c>
      <c r="B12" s="911">
        <v>85742</v>
      </c>
      <c r="C12" s="630">
        <v>13383</v>
      </c>
      <c r="D12" s="630">
        <v>62381</v>
      </c>
      <c r="E12" s="403" t="s">
        <v>204</v>
      </c>
      <c r="F12" s="929">
        <v>-0.27200000000000002</v>
      </c>
    </row>
    <row r="13" spans="1:6">
      <c r="A13" s="928" t="s">
        <v>276</v>
      </c>
      <c r="B13" s="911">
        <v>-122083</v>
      </c>
      <c r="C13" s="630">
        <v>-122083</v>
      </c>
      <c r="D13" s="630">
        <v>-122083</v>
      </c>
      <c r="E13" s="403">
        <v>0</v>
      </c>
      <c r="F13" s="929">
        <v>0</v>
      </c>
    </row>
    <row r="14" spans="1:6" s="1316" customFormat="1" ht="14.5" thickBot="1">
      <c r="A14" s="1435" t="s">
        <v>301</v>
      </c>
      <c r="B14" s="916">
        <v>21027190</v>
      </c>
      <c r="C14" s="1436">
        <v>23507689</v>
      </c>
      <c r="D14" s="917">
        <v>22539343</v>
      </c>
      <c r="E14" s="1437">
        <v>-4.1000000000000002E-2</v>
      </c>
      <c r="F14" s="1438">
        <v>7.1999999999999995E-2</v>
      </c>
    </row>
    <row r="15" spans="1:6" s="1357" customFormat="1" ht="14.5" thickBot="1">
      <c r="A15" s="1439"/>
      <c r="B15" s="637"/>
      <c r="C15" s="637"/>
      <c r="D15" s="637"/>
      <c r="E15" s="576"/>
      <c r="F15" s="576"/>
    </row>
    <row r="16" spans="1:6" s="1357" customFormat="1" ht="14.5" thickBot="1">
      <c r="A16" s="1440" t="s">
        <v>302</v>
      </c>
      <c r="B16" s="1441">
        <v>87017934</v>
      </c>
      <c r="C16" s="1442">
        <v>94853451</v>
      </c>
      <c r="D16" s="1443">
        <v>96842778</v>
      </c>
      <c r="E16" s="1444">
        <v>2.1000000000000001E-2</v>
      </c>
      <c r="F16" s="1445">
        <v>0.113</v>
      </c>
    </row>
    <row r="17" spans="1:6" s="1357" customFormat="1" ht="14.5" thickBot="1">
      <c r="A17" s="1439"/>
      <c r="B17" s="637"/>
      <c r="C17" s="637"/>
      <c r="D17" s="637"/>
      <c r="E17" s="576"/>
      <c r="F17" s="576"/>
    </row>
    <row r="18" spans="1:6" ht="16.5">
      <c r="A18" s="639" t="s">
        <v>912</v>
      </c>
      <c r="B18" s="1446">
        <v>14971384</v>
      </c>
      <c r="C18" s="1447">
        <v>15133634</v>
      </c>
      <c r="D18" s="1448">
        <v>15142961</v>
      </c>
      <c r="E18" s="921">
        <v>1E-3</v>
      </c>
      <c r="F18" s="922">
        <v>1.0999999999999999E-2</v>
      </c>
    </row>
    <row r="19" spans="1:6" s="1316" customFormat="1" ht="17" thickBot="1">
      <c r="A19" s="640" t="s">
        <v>913</v>
      </c>
      <c r="B19" s="1449">
        <v>6055806</v>
      </c>
      <c r="C19" s="641">
        <v>8374055</v>
      </c>
      <c r="D19" s="1450">
        <v>7396382</v>
      </c>
      <c r="E19" s="1451">
        <v>-0.11700000000000001</v>
      </c>
      <c r="F19" s="1452">
        <v>0.221</v>
      </c>
    </row>
    <row r="20" spans="1:6" s="1357" customFormat="1" ht="14.5" thickBot="1">
      <c r="A20" s="1439"/>
      <c r="B20" s="637"/>
      <c r="C20" s="637"/>
      <c r="D20" s="637"/>
      <c r="E20" s="576"/>
      <c r="F20" s="576"/>
    </row>
    <row r="21" spans="1:6" s="1357" customFormat="1" ht="16.5" thickBot="1">
      <c r="A21" s="1453" t="s">
        <v>914</v>
      </c>
      <c r="B21" s="1354">
        <v>142071064</v>
      </c>
      <c r="C21" s="1454">
        <v>142854356</v>
      </c>
      <c r="D21" s="1454">
        <v>146936014</v>
      </c>
      <c r="E21" s="1455">
        <v>2.9000000000000001E-2</v>
      </c>
      <c r="F21" s="583">
        <v>3.4000000000000002E-2</v>
      </c>
    </row>
    <row r="22" spans="1:6">
      <c r="A22" s="928" t="s">
        <v>303</v>
      </c>
      <c r="B22" s="1456">
        <v>128282795</v>
      </c>
      <c r="C22" s="1457">
        <v>126638687</v>
      </c>
      <c r="D22" s="1458">
        <v>132013903</v>
      </c>
      <c r="E22" s="921">
        <v>4.2000000000000003E-2</v>
      </c>
      <c r="F22" s="922">
        <v>2.9000000000000001E-2</v>
      </c>
    </row>
    <row r="23" spans="1:6" ht="16.5">
      <c r="A23" s="639" t="s">
        <v>915</v>
      </c>
      <c r="B23" s="1459">
        <v>4010627</v>
      </c>
      <c r="C23" s="1460">
        <v>4708619</v>
      </c>
      <c r="D23" s="1461">
        <v>3127460</v>
      </c>
      <c r="E23" s="403">
        <v>-0.33600000000000002</v>
      </c>
      <c r="F23" s="929">
        <v>-0.22</v>
      </c>
    </row>
    <row r="24" spans="1:6" s="1316" customFormat="1" ht="14.5" thickBot="1">
      <c r="A24" s="640" t="s">
        <v>304</v>
      </c>
      <c r="B24" s="916">
        <v>9777642</v>
      </c>
      <c r="C24" s="1436">
        <v>11507050</v>
      </c>
      <c r="D24" s="917">
        <v>11794652</v>
      </c>
      <c r="E24" s="1451">
        <v>2.5000000000000001E-2</v>
      </c>
      <c r="F24" s="1452">
        <v>0.20599999999999999</v>
      </c>
    </row>
    <row r="25" spans="1:6" s="1357" customFormat="1" ht="14.5" thickBot="1">
      <c r="A25" s="1439"/>
      <c r="B25" s="637"/>
      <c r="C25" s="637"/>
      <c r="D25" s="637"/>
      <c r="E25" s="576"/>
      <c r="F25" s="576"/>
    </row>
    <row r="26" spans="1:6" s="1357" customFormat="1" ht="14.5" thickBot="1">
      <c r="A26" s="1453" t="s">
        <v>305</v>
      </c>
      <c r="B26" s="1354">
        <v>16077302</v>
      </c>
      <c r="C26" s="1454">
        <v>16509727</v>
      </c>
      <c r="D26" s="1454">
        <v>13925638</v>
      </c>
      <c r="E26" s="1455">
        <v>-0.157</v>
      </c>
      <c r="F26" s="583">
        <v>-0.13400000000000001</v>
      </c>
    </row>
    <row r="27" spans="1:6">
      <c r="A27" s="639" t="s">
        <v>306</v>
      </c>
      <c r="B27" s="1456">
        <v>12828280</v>
      </c>
      <c r="C27" s="1457">
        <v>12663869</v>
      </c>
      <c r="D27" s="1457">
        <v>10561112</v>
      </c>
      <c r="E27" s="921">
        <v>-0.16600000000000001</v>
      </c>
      <c r="F27" s="922">
        <v>-0.17699999999999999</v>
      </c>
    </row>
    <row r="28" spans="1:6">
      <c r="A28" s="639" t="s">
        <v>307</v>
      </c>
      <c r="B28" s="1459">
        <v>401063</v>
      </c>
      <c r="C28" s="1460">
        <v>470862</v>
      </c>
      <c r="D28" s="1460">
        <v>312746</v>
      </c>
      <c r="E28" s="403">
        <v>-0.33600000000000002</v>
      </c>
      <c r="F28" s="929">
        <v>-0.22</v>
      </c>
    </row>
    <row r="29" spans="1:6">
      <c r="A29" s="639" t="s">
        <v>308</v>
      </c>
      <c r="B29" s="1459">
        <v>977764</v>
      </c>
      <c r="C29" s="1460">
        <v>1150705</v>
      </c>
      <c r="D29" s="1460">
        <v>1179465</v>
      </c>
      <c r="E29" s="403">
        <v>2.5000000000000001E-2</v>
      </c>
      <c r="F29" s="929">
        <v>0.20599999999999999</v>
      </c>
    </row>
    <row r="30" spans="1:6" s="1316" customFormat="1" ht="14.5" thickBot="1">
      <c r="A30" s="1462" t="s">
        <v>309</v>
      </c>
      <c r="B30" s="1463">
        <v>1870195</v>
      </c>
      <c r="C30" s="580">
        <v>2224292</v>
      </c>
      <c r="D30" s="1464">
        <v>1872315</v>
      </c>
      <c r="E30" s="1451">
        <v>-0.158</v>
      </c>
      <c r="F30" s="1452">
        <v>1E-3</v>
      </c>
    </row>
    <row r="31" spans="1:6" s="1357" customFormat="1" ht="14.5" thickBot="1">
      <c r="A31" s="1439"/>
      <c r="B31" s="637"/>
      <c r="C31" s="637"/>
      <c r="D31" s="637"/>
      <c r="E31" s="576"/>
      <c r="F31" s="576"/>
    </row>
    <row r="32" spans="1:6" s="1357" customFormat="1" ht="16.5" thickBot="1">
      <c r="A32" s="1465" t="s">
        <v>916</v>
      </c>
      <c r="B32" s="1354">
        <v>15266427</v>
      </c>
      <c r="C32" s="1454">
        <v>14966550</v>
      </c>
      <c r="D32" s="1355">
        <v>15531636</v>
      </c>
      <c r="E32" s="1455">
        <v>3.7999999999999999E-2</v>
      </c>
      <c r="F32" s="583">
        <v>1.7000000000000001E-2</v>
      </c>
    </row>
    <row r="33" spans="1:6">
      <c r="A33" s="928" t="s">
        <v>310</v>
      </c>
      <c r="B33" s="911">
        <v>17231562</v>
      </c>
      <c r="C33" s="630">
        <v>18024890</v>
      </c>
      <c r="D33" s="630">
        <v>18025217</v>
      </c>
      <c r="E33" s="921">
        <v>0</v>
      </c>
      <c r="F33" s="922">
        <v>4.5999999999999999E-2</v>
      </c>
    </row>
    <row r="34" spans="1:6">
      <c r="A34" s="928" t="s">
        <v>311</v>
      </c>
      <c r="B34" s="911">
        <v>742390</v>
      </c>
      <c r="C34" s="630">
        <v>460214</v>
      </c>
      <c r="D34" s="630">
        <v>1159776</v>
      </c>
      <c r="E34" s="403">
        <v>1.52</v>
      </c>
      <c r="F34" s="929">
        <v>0.56200000000000006</v>
      </c>
    </row>
    <row r="35" spans="1:6">
      <c r="A35" s="928" t="s">
        <v>312</v>
      </c>
      <c r="B35" s="911">
        <v>330343</v>
      </c>
      <c r="C35" s="630">
        <v>-77354</v>
      </c>
      <c r="D35" s="630">
        <v>-130864</v>
      </c>
      <c r="E35" s="403">
        <v>0.69199999999999995</v>
      </c>
      <c r="F35" s="929" t="s">
        <v>204</v>
      </c>
    </row>
    <row r="36" spans="1:6">
      <c r="A36" s="928" t="s">
        <v>313</v>
      </c>
      <c r="B36" s="911">
        <v>-1017336</v>
      </c>
      <c r="C36" s="630">
        <v>-1145958</v>
      </c>
      <c r="D36" s="630">
        <v>-1196253</v>
      </c>
      <c r="E36" s="403">
        <v>4.3999999999999997E-2</v>
      </c>
      <c r="F36" s="929">
        <v>0.17599999999999999</v>
      </c>
    </row>
    <row r="37" spans="1:6" s="1316" customFormat="1" ht="14.5" thickBot="1">
      <c r="A37" s="1462" t="s">
        <v>314</v>
      </c>
      <c r="B37" s="1449">
        <v>-2020533</v>
      </c>
      <c r="C37" s="641">
        <v>-2295243</v>
      </c>
      <c r="D37" s="641">
        <v>-2326241</v>
      </c>
      <c r="E37" s="1451">
        <v>1.4E-2</v>
      </c>
      <c r="F37" s="1452">
        <v>0.151</v>
      </c>
    </row>
    <row r="38" spans="1:6" s="1357" customFormat="1" ht="14.5" thickBot="1">
      <c r="A38" s="1466"/>
      <c r="B38" s="590"/>
      <c r="C38" s="590"/>
      <c r="D38" s="590"/>
      <c r="E38" s="590"/>
      <c r="F38" s="590"/>
    </row>
    <row r="39" spans="1:6" s="1357" customFormat="1" ht="16.5" thickBot="1">
      <c r="A39" s="1453" t="s">
        <v>917</v>
      </c>
      <c r="B39" s="1354">
        <v>136054845</v>
      </c>
      <c r="C39" s="1454">
        <v>134747468</v>
      </c>
      <c r="D39" s="1454">
        <v>138305356</v>
      </c>
      <c r="E39" s="1455">
        <v>2.5999999999999999E-2</v>
      </c>
      <c r="F39" s="583">
        <v>1.7000000000000001E-2</v>
      </c>
    </row>
    <row r="40" spans="1:6">
      <c r="A40" s="639" t="s">
        <v>315</v>
      </c>
      <c r="B40" s="1446">
        <v>142071064</v>
      </c>
      <c r="C40" s="1447">
        <v>142854356</v>
      </c>
      <c r="D40" s="1448">
        <v>146936014</v>
      </c>
      <c r="E40" s="921">
        <v>2.9000000000000001E-2</v>
      </c>
      <c r="F40" s="922">
        <v>3.4000000000000002E-2</v>
      </c>
    </row>
    <row r="41" spans="1:6">
      <c r="A41" s="928" t="s">
        <v>316</v>
      </c>
      <c r="B41" s="911">
        <v>6841476</v>
      </c>
      <c r="C41" s="630">
        <v>9387483</v>
      </c>
      <c r="D41" s="1467">
        <v>9951130</v>
      </c>
      <c r="E41" s="403">
        <v>0.06</v>
      </c>
      <c r="F41" s="929">
        <v>0.45500000000000002</v>
      </c>
    </row>
    <row r="42" spans="1:6" ht="28">
      <c r="A42" s="1433" t="s">
        <v>317</v>
      </c>
      <c r="B42" s="911">
        <v>825258</v>
      </c>
      <c r="C42" s="630">
        <v>1280595</v>
      </c>
      <c r="D42" s="1467">
        <v>1320471</v>
      </c>
      <c r="E42" s="403">
        <v>3.1E-2</v>
      </c>
      <c r="F42" s="929">
        <v>0.6</v>
      </c>
    </row>
    <row r="43" spans="1:6" s="1316" customFormat="1" ht="28.5" thickBot="1">
      <c r="A43" s="1468" t="s">
        <v>318</v>
      </c>
      <c r="B43" s="1469" t="s">
        <v>135</v>
      </c>
      <c r="C43" s="1470" t="s">
        <v>135</v>
      </c>
      <c r="D43" s="1471" t="s">
        <v>135</v>
      </c>
      <c r="E43" s="937" t="s">
        <v>135</v>
      </c>
      <c r="F43" s="1472" t="s">
        <v>135</v>
      </c>
    </row>
    <row r="44" spans="1:6">
      <c r="A44" s="637"/>
      <c r="B44" s="1473"/>
      <c r="C44" s="1473"/>
      <c r="D44" s="1473"/>
      <c r="E44" s="1474"/>
      <c r="F44" s="1474"/>
    </row>
    <row r="45" spans="1:6">
      <c r="A45" s="637"/>
      <c r="B45" s="1474"/>
      <c r="C45" s="1474"/>
      <c r="D45" s="1474"/>
      <c r="E45" s="592"/>
      <c r="F45" s="592"/>
    </row>
    <row r="46" spans="1:6" s="1316" customFormat="1" ht="14.5" thickBot="1">
      <c r="A46" s="1475" t="s">
        <v>319</v>
      </c>
      <c r="B46" s="1473"/>
      <c r="C46" s="590"/>
      <c r="D46" s="1473"/>
      <c r="E46" s="592"/>
      <c r="F46" s="592"/>
    </row>
    <row r="47" spans="1:6" ht="16.5">
      <c r="A47" s="1433" t="s">
        <v>918</v>
      </c>
      <c r="B47" s="921">
        <v>0.10539999999999999</v>
      </c>
      <c r="C47" s="922">
        <v>0.10589999999999999</v>
      </c>
      <c r="D47" s="923">
        <v>0.1031</v>
      </c>
      <c r="E47" s="1476" t="s">
        <v>696</v>
      </c>
      <c r="F47" s="1476" t="s">
        <v>697</v>
      </c>
    </row>
    <row r="48" spans="1:6" ht="16.5">
      <c r="A48" s="1477" t="s">
        <v>919</v>
      </c>
      <c r="B48" s="403" t="s">
        <v>62</v>
      </c>
      <c r="C48" s="929">
        <v>0.1111</v>
      </c>
      <c r="D48" s="930">
        <v>0.1123</v>
      </c>
      <c r="E48" s="576" t="s">
        <v>320</v>
      </c>
      <c r="F48" s="576" t="s">
        <v>698</v>
      </c>
    </row>
    <row r="49" spans="1:6" ht="16.5">
      <c r="A49" s="1433" t="s">
        <v>920</v>
      </c>
      <c r="B49" s="403">
        <v>0.14799999999999999</v>
      </c>
      <c r="C49" s="929">
        <v>0.1646</v>
      </c>
      <c r="D49" s="930">
        <v>0.15340000000000001</v>
      </c>
      <c r="E49" s="576" t="s">
        <v>699</v>
      </c>
      <c r="F49" s="576" t="s">
        <v>700</v>
      </c>
    </row>
    <row r="50" spans="1:6" s="1316" customFormat="1" ht="14.5" thickBot="1">
      <c r="A50" s="1468" t="s">
        <v>321</v>
      </c>
      <c r="B50" s="937">
        <v>6.76</v>
      </c>
      <c r="C50" s="1472">
        <v>6.08</v>
      </c>
      <c r="D50" s="1478">
        <v>6.52</v>
      </c>
      <c r="E50" s="1452">
        <v>7.2999999999999995E-2</v>
      </c>
      <c r="F50" s="1452">
        <v>-3.5000000000000003E-2</v>
      </c>
    </row>
    <row r="51" spans="1:6">
      <c r="A51" s="1479"/>
      <c r="B51" s="576"/>
      <c r="C51" s="576"/>
      <c r="D51" s="576"/>
      <c r="E51" s="592"/>
      <c r="F51" s="592"/>
    </row>
    <row r="52" spans="1:6">
      <c r="A52" s="1916" t="s">
        <v>322</v>
      </c>
      <c r="B52" s="1916"/>
      <c r="C52" s="1916"/>
      <c r="D52" s="1916"/>
      <c r="E52" s="1916"/>
      <c r="F52" s="1916"/>
    </row>
    <row r="53" spans="1:6" ht="54" customHeight="1">
      <c r="A53" s="1916" t="s">
        <v>323</v>
      </c>
      <c r="B53" s="1916"/>
      <c r="C53" s="1916"/>
      <c r="D53" s="1916"/>
      <c r="E53" s="1916"/>
      <c r="F53" s="1916"/>
    </row>
    <row r="54" spans="1:6" ht="30.65" customHeight="1">
      <c r="A54" s="1916" t="s">
        <v>324</v>
      </c>
      <c r="B54" s="1916"/>
      <c r="C54" s="1916"/>
      <c r="D54" s="1916"/>
      <c r="E54" s="1916"/>
      <c r="F54" s="1916"/>
    </row>
    <row r="55" spans="1:6" ht="27.65" customHeight="1">
      <c r="A55" s="1916" t="s">
        <v>325</v>
      </c>
      <c r="B55" s="1916"/>
      <c r="C55" s="1916"/>
      <c r="D55" s="1916"/>
      <c r="E55" s="1916"/>
      <c r="F55" s="1916"/>
    </row>
    <row r="56" spans="1:6">
      <c r="A56" s="1916" t="s">
        <v>326</v>
      </c>
      <c r="B56" s="1916"/>
      <c r="C56" s="1916"/>
      <c r="D56" s="1916"/>
      <c r="E56" s="1916"/>
      <c r="F56" s="1916"/>
    </row>
    <row r="57" spans="1:6" ht="27" customHeight="1">
      <c r="A57" s="1916" t="s">
        <v>327</v>
      </c>
      <c r="B57" s="1916"/>
      <c r="C57" s="1916"/>
      <c r="D57" s="1916"/>
      <c r="E57" s="1916"/>
      <c r="F57" s="1916"/>
    </row>
    <row r="58" spans="1:6" ht="45" customHeight="1">
      <c r="A58" s="1916" t="s">
        <v>328</v>
      </c>
      <c r="B58" s="1916"/>
      <c r="C58" s="1916"/>
      <c r="D58" s="1916"/>
      <c r="E58" s="1916"/>
      <c r="F58" s="1916"/>
    </row>
    <row r="59" spans="1:6">
      <c r="A59" s="1916" t="s">
        <v>329</v>
      </c>
      <c r="B59" s="1916"/>
      <c r="C59" s="1916"/>
      <c r="D59" s="1916"/>
      <c r="E59" s="1916"/>
      <c r="F59" s="1916"/>
    </row>
    <row r="60" spans="1:6" ht="16.75" customHeight="1">
      <c r="A60" s="1916" t="s">
        <v>330</v>
      </c>
      <c r="B60" s="1916"/>
      <c r="C60" s="1916"/>
      <c r="D60" s="1916"/>
      <c r="E60" s="1916"/>
      <c r="F60" s="1916"/>
    </row>
    <row r="61" spans="1:6" ht="14.4" customHeight="1">
      <c r="A61" s="1916" t="s">
        <v>331</v>
      </c>
      <c r="B61" s="1916"/>
      <c r="C61" s="1916"/>
      <c r="D61" s="1916"/>
      <c r="E61" s="1916"/>
      <c r="F61" s="1916"/>
    </row>
  </sheetData>
  <mergeCells count="12">
    <mergeCell ref="B1:D2"/>
    <mergeCell ref="E1:F2"/>
    <mergeCell ref="A61:F61"/>
    <mergeCell ref="A52:F52"/>
    <mergeCell ref="A53:F53"/>
    <mergeCell ref="A54:F54"/>
    <mergeCell ref="A55:F55"/>
    <mergeCell ref="A56:F56"/>
    <mergeCell ref="A57:F57"/>
    <mergeCell ref="A58:F58"/>
    <mergeCell ref="A59:F59"/>
    <mergeCell ref="A60:F60"/>
  </mergeCells>
  <hyperlinks>
    <hyperlink ref="A3" location="Índice!A1" display="Volver al índice" xr:uid="{DE6EC2A9-B66F-4ED2-AA37-4B9D3446285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rgb="FFD0CECE"/>
  </sheetPr>
  <dimension ref="A1:F61"/>
  <sheetViews>
    <sheetView showGridLines="0" zoomScale="60" zoomScaleNormal="60" workbookViewId="0">
      <selection activeCell="A3" sqref="A3"/>
    </sheetView>
  </sheetViews>
  <sheetFormatPr baseColWidth="10" defaultColWidth="11.453125" defaultRowHeight="14"/>
  <cols>
    <col min="1" max="1" width="80.54296875" style="648" customWidth="1"/>
    <col min="2" max="2" width="12.6328125" style="648" bestFit="1" customWidth="1"/>
    <col min="3" max="4" width="13.08984375" style="648" bestFit="1" customWidth="1"/>
    <col min="5" max="16384" width="11.453125" style="648"/>
  </cols>
  <sheetData>
    <row r="1" spans="1:6" s="651" customFormat="1">
      <c r="A1" s="852" t="s">
        <v>293</v>
      </c>
      <c r="B1" s="1833" t="s">
        <v>294</v>
      </c>
      <c r="C1" s="1834"/>
      <c r="D1" s="1835"/>
      <c r="E1" s="1833" t="s">
        <v>30</v>
      </c>
      <c r="F1" s="1834"/>
    </row>
    <row r="2" spans="1:6" s="651" customFormat="1">
      <c r="A2" s="1384" t="s">
        <v>31</v>
      </c>
      <c r="B2" s="1836"/>
      <c r="C2" s="1837"/>
      <c r="D2" s="1838"/>
      <c r="E2" s="1836"/>
      <c r="F2" s="1837"/>
    </row>
    <row r="3" spans="1:6" s="1388" customFormat="1" ht="14.5" thickBot="1">
      <c r="A3" s="830" t="s">
        <v>34</v>
      </c>
      <c r="B3" s="1014">
        <v>43983</v>
      </c>
      <c r="C3" s="1015">
        <v>44256</v>
      </c>
      <c r="D3" s="1016">
        <v>44348</v>
      </c>
      <c r="E3" s="772" t="s">
        <v>32</v>
      </c>
      <c r="F3" s="773" t="s">
        <v>33</v>
      </c>
    </row>
    <row r="4" spans="1:6">
      <c r="A4" s="346" t="s">
        <v>295</v>
      </c>
      <c r="B4" s="344">
        <v>1714369</v>
      </c>
      <c r="C4" s="456">
        <v>1714577</v>
      </c>
      <c r="D4" s="456">
        <v>1714577</v>
      </c>
      <c r="E4" s="1480">
        <v>0</v>
      </c>
      <c r="F4" s="1481">
        <v>0</v>
      </c>
    </row>
    <row r="5" spans="1:6">
      <c r="A5" s="346" t="s">
        <v>296</v>
      </c>
      <c r="B5" s="344">
        <v>246305</v>
      </c>
      <c r="C5" s="456">
        <v>246305</v>
      </c>
      <c r="D5" s="456">
        <v>246305</v>
      </c>
      <c r="E5" s="1482">
        <v>0</v>
      </c>
      <c r="F5" s="1483">
        <v>0</v>
      </c>
    </row>
    <row r="6" spans="1:6">
      <c r="A6" s="346" t="s">
        <v>297</v>
      </c>
      <c r="B6" s="1389" t="s">
        <v>135</v>
      </c>
      <c r="C6" s="456">
        <v>4888</v>
      </c>
      <c r="D6" s="456">
        <v>46524</v>
      </c>
      <c r="E6" s="1482" t="s">
        <v>204</v>
      </c>
      <c r="F6" s="1483" t="s">
        <v>204</v>
      </c>
    </row>
    <row r="7" spans="1:6" ht="16.5">
      <c r="A7" s="346" t="s">
        <v>901</v>
      </c>
      <c r="B7" s="344">
        <v>144980</v>
      </c>
      <c r="C7" s="456">
        <v>139073</v>
      </c>
      <c r="D7" s="456">
        <v>138555</v>
      </c>
      <c r="E7" s="1482">
        <v>-4.0000000000000001E-3</v>
      </c>
      <c r="F7" s="1483">
        <v>-4.3999999999999997E-2</v>
      </c>
    </row>
    <row r="8" spans="1:6">
      <c r="A8" s="346" t="s">
        <v>273</v>
      </c>
      <c r="B8" s="1391" t="s">
        <v>135</v>
      </c>
      <c r="C8" s="1390" t="s">
        <v>135</v>
      </c>
      <c r="D8" s="1390" t="s">
        <v>135</v>
      </c>
      <c r="E8" s="1482" t="s">
        <v>204</v>
      </c>
      <c r="F8" s="1483" t="s">
        <v>204</v>
      </c>
    </row>
    <row r="9" spans="1:6">
      <c r="A9" s="346" t="s">
        <v>274</v>
      </c>
      <c r="B9" s="344">
        <v>130000</v>
      </c>
      <c r="C9" s="456">
        <v>285000</v>
      </c>
      <c r="D9" s="456">
        <v>185000</v>
      </c>
      <c r="E9" s="1482">
        <v>-0.35099999999999998</v>
      </c>
      <c r="F9" s="1483">
        <v>0.42299999999999999</v>
      </c>
    </row>
    <row r="10" spans="1:6">
      <c r="A10" s="1392" t="s">
        <v>298</v>
      </c>
      <c r="B10" s="1391" t="s">
        <v>135</v>
      </c>
      <c r="C10" s="1390" t="s">
        <v>135</v>
      </c>
      <c r="D10" s="1390" t="s">
        <v>135</v>
      </c>
      <c r="E10" s="1482" t="s">
        <v>135</v>
      </c>
      <c r="F10" s="1483" t="s">
        <v>135</v>
      </c>
    </row>
    <row r="11" spans="1:6">
      <c r="A11" s="1393" t="s">
        <v>299</v>
      </c>
      <c r="B11" s="1391" t="s">
        <v>135</v>
      </c>
      <c r="C11" s="1390" t="s">
        <v>135</v>
      </c>
      <c r="D11" s="1390" t="s">
        <v>135</v>
      </c>
      <c r="E11" s="1482" t="s">
        <v>135</v>
      </c>
      <c r="F11" s="1483" t="s">
        <v>135</v>
      </c>
    </row>
    <row r="12" spans="1:6">
      <c r="A12" s="1393" t="s">
        <v>300</v>
      </c>
      <c r="B12" s="1391" t="s">
        <v>135</v>
      </c>
      <c r="C12" s="1390" t="s">
        <v>135</v>
      </c>
      <c r="D12" s="1390" t="s">
        <v>135</v>
      </c>
      <c r="E12" s="1482" t="s">
        <v>135</v>
      </c>
      <c r="F12" s="1483" t="s">
        <v>135</v>
      </c>
    </row>
    <row r="13" spans="1:6">
      <c r="A13" s="346" t="s">
        <v>276</v>
      </c>
      <c r="B13" s="344">
        <v>-139180</v>
      </c>
      <c r="C13" s="456">
        <v>-139180</v>
      </c>
      <c r="D13" s="456">
        <v>-139180</v>
      </c>
      <c r="E13" s="1482">
        <v>0</v>
      </c>
      <c r="F13" s="1483">
        <v>0</v>
      </c>
    </row>
    <row r="14" spans="1:6" s="1396" customFormat="1" ht="14.5" thickBot="1">
      <c r="A14" s="1394" t="s">
        <v>301</v>
      </c>
      <c r="B14" s="389">
        <v>2096473</v>
      </c>
      <c r="C14" s="459">
        <v>2250663</v>
      </c>
      <c r="D14" s="390">
        <v>2191781</v>
      </c>
      <c r="E14" s="1484">
        <v>-2.5999999999999999E-2</v>
      </c>
      <c r="F14" s="1485">
        <v>4.4999999999999998E-2</v>
      </c>
    </row>
    <row r="15" spans="1:6" s="1398" customFormat="1" ht="14.5" thickBot="1">
      <c r="A15" s="1397"/>
      <c r="B15" s="1397"/>
      <c r="C15" s="1397"/>
      <c r="D15" s="1397"/>
      <c r="E15" s="1486"/>
      <c r="F15" s="1486"/>
    </row>
    <row r="16" spans="1:6" ht="16.5">
      <c r="A16" s="1400" t="s">
        <v>902</v>
      </c>
      <c r="B16" s="385">
        <v>1818754</v>
      </c>
      <c r="C16" s="450">
        <v>1823859</v>
      </c>
      <c r="D16" s="386">
        <v>1865495</v>
      </c>
      <c r="E16" s="1480">
        <v>2.3E-2</v>
      </c>
      <c r="F16" s="1481">
        <v>2.5999999999999999E-2</v>
      </c>
    </row>
    <row r="17" spans="1:6" s="1396" customFormat="1" ht="17" thickBot="1">
      <c r="A17" s="1401" t="s">
        <v>903</v>
      </c>
      <c r="B17" s="387">
        <v>277719</v>
      </c>
      <c r="C17" s="1402">
        <v>426804</v>
      </c>
      <c r="D17" s="388">
        <v>326287</v>
      </c>
      <c r="E17" s="1487">
        <v>-0.23599999999999999</v>
      </c>
      <c r="F17" s="1488">
        <v>0.17499999999999999</v>
      </c>
    </row>
    <row r="18" spans="1:6" s="1398" customFormat="1" ht="14.5" thickBot="1">
      <c r="A18" s="1397"/>
      <c r="B18" s="1489"/>
      <c r="C18" s="1489"/>
      <c r="D18" s="1489"/>
      <c r="E18" s="1490"/>
      <c r="F18" s="1490"/>
    </row>
    <row r="19" spans="1:6" s="1398" customFormat="1" ht="16.5" thickBot="1">
      <c r="A19" s="1403" t="s">
        <v>904</v>
      </c>
      <c r="B19" s="381">
        <v>13154838</v>
      </c>
      <c r="C19" s="1404">
        <v>12595303</v>
      </c>
      <c r="D19" s="1404">
        <v>12728511</v>
      </c>
      <c r="E19" s="533">
        <v>1.0999999999999999E-2</v>
      </c>
      <c r="F19" s="1490">
        <v>-3.2000000000000001E-2</v>
      </c>
    </row>
    <row r="20" spans="1:6">
      <c r="A20" s="346" t="s">
        <v>303</v>
      </c>
      <c r="B20" s="1405">
        <v>11052499</v>
      </c>
      <c r="C20" s="1406">
        <v>10530894</v>
      </c>
      <c r="D20" s="1407">
        <v>10662694</v>
      </c>
      <c r="E20" s="1480">
        <v>1.2999999999999999E-2</v>
      </c>
      <c r="F20" s="1481">
        <v>-3.5000000000000003E-2</v>
      </c>
    </row>
    <row r="21" spans="1:6" ht="16.5">
      <c r="A21" s="1400" t="s">
        <v>905</v>
      </c>
      <c r="B21" s="1408">
        <v>160484</v>
      </c>
      <c r="C21" s="454">
        <v>184495</v>
      </c>
      <c r="D21" s="1409">
        <v>195522</v>
      </c>
      <c r="E21" s="1482">
        <v>0.06</v>
      </c>
      <c r="F21" s="1483">
        <v>0.218</v>
      </c>
    </row>
    <row r="22" spans="1:6" s="1396" customFormat="1" ht="14.5" thickBot="1">
      <c r="A22" s="1401" t="s">
        <v>304</v>
      </c>
      <c r="B22" s="389">
        <v>1941855</v>
      </c>
      <c r="C22" s="459">
        <v>1879913</v>
      </c>
      <c r="D22" s="390">
        <v>1870294</v>
      </c>
      <c r="E22" s="1487">
        <v>-5.0000000000000001E-3</v>
      </c>
      <c r="F22" s="1488">
        <v>-3.6999999999999998E-2</v>
      </c>
    </row>
    <row r="23" spans="1:6" s="1398" customFormat="1" ht="14.5" thickBot="1">
      <c r="A23" s="1397"/>
      <c r="B23" s="1489"/>
      <c r="C23" s="1489"/>
      <c r="D23" s="1489"/>
      <c r="E23" s="1490"/>
      <c r="F23" s="1490"/>
    </row>
    <row r="24" spans="1:6" s="1398" customFormat="1" ht="14.5" thickBot="1">
      <c r="A24" s="1403" t="s">
        <v>305</v>
      </c>
      <c r="B24" s="372">
        <v>1462850</v>
      </c>
      <c r="C24" s="1491">
        <v>1399942</v>
      </c>
      <c r="D24" s="1491">
        <v>1386586</v>
      </c>
      <c r="E24" s="533">
        <v>-0.01</v>
      </c>
      <c r="F24" s="1490">
        <v>-5.1999999999999998E-2</v>
      </c>
    </row>
    <row r="25" spans="1:6">
      <c r="A25" s="1400" t="s">
        <v>306</v>
      </c>
      <c r="B25" s="1492">
        <v>1105250</v>
      </c>
      <c r="C25" s="1493">
        <v>1053089</v>
      </c>
      <c r="D25" s="1493">
        <v>1066269</v>
      </c>
      <c r="E25" s="1480">
        <v>1.2999999999999999E-2</v>
      </c>
      <c r="F25" s="1481">
        <v>-3.5000000000000003E-2</v>
      </c>
    </row>
    <row r="26" spans="1:6">
      <c r="A26" s="1400" t="s">
        <v>307</v>
      </c>
      <c r="B26" s="530">
        <v>16048</v>
      </c>
      <c r="C26" s="1274">
        <v>18450</v>
      </c>
      <c r="D26" s="1274">
        <v>19552</v>
      </c>
      <c r="E26" s="1482">
        <v>0.06</v>
      </c>
      <c r="F26" s="1483">
        <v>0.218</v>
      </c>
    </row>
    <row r="27" spans="1:6">
      <c r="A27" s="1400" t="s">
        <v>308</v>
      </c>
      <c r="B27" s="530">
        <v>194185</v>
      </c>
      <c r="C27" s="1274">
        <v>187991</v>
      </c>
      <c r="D27" s="1274">
        <v>187029</v>
      </c>
      <c r="E27" s="1482">
        <v>-5.0000000000000001E-3</v>
      </c>
      <c r="F27" s="1483">
        <v>-3.6999999999999998E-2</v>
      </c>
    </row>
    <row r="28" spans="1:6" s="1396" customFormat="1" ht="14.5" thickBot="1">
      <c r="A28" s="1410" t="s">
        <v>309</v>
      </c>
      <c r="B28" s="971">
        <v>147366</v>
      </c>
      <c r="C28" s="1411">
        <v>140412</v>
      </c>
      <c r="D28" s="1412">
        <v>113735</v>
      </c>
      <c r="E28" s="1487">
        <v>-0.19</v>
      </c>
      <c r="F28" s="1488">
        <v>-0.22800000000000001</v>
      </c>
    </row>
    <row r="29" spans="1:6" s="1398" customFormat="1" ht="14.5" thickBot="1">
      <c r="A29" s="1397"/>
      <c r="B29" s="1489"/>
      <c r="C29" s="1489"/>
      <c r="D29" s="1489"/>
      <c r="E29" s="1490"/>
      <c r="F29" s="1485"/>
    </row>
    <row r="30" spans="1:6" s="1398" customFormat="1" ht="16.5" thickBot="1">
      <c r="A30" s="1413" t="s">
        <v>906</v>
      </c>
      <c r="B30" s="372">
        <v>1819014</v>
      </c>
      <c r="C30" s="1491">
        <v>1718640</v>
      </c>
      <c r="D30" s="373">
        <v>1797589</v>
      </c>
      <c r="E30" s="533">
        <v>4.5999999999999999E-2</v>
      </c>
      <c r="F30" s="1490">
        <v>-1.2E-2</v>
      </c>
    </row>
    <row r="31" spans="1:6">
      <c r="A31" s="346" t="s">
        <v>310</v>
      </c>
      <c r="B31" s="380">
        <v>1960674</v>
      </c>
      <c r="C31" s="1494">
        <v>1960882</v>
      </c>
      <c r="D31" s="1494">
        <v>1960882</v>
      </c>
      <c r="E31" s="1480">
        <v>0</v>
      </c>
      <c r="F31" s="1481">
        <v>0</v>
      </c>
    </row>
    <row r="32" spans="1:6">
      <c r="A32" s="346" t="s">
        <v>311</v>
      </c>
      <c r="B32" s="380">
        <v>70284</v>
      </c>
      <c r="C32" s="1494">
        <v>88907</v>
      </c>
      <c r="D32" s="1494">
        <v>140952</v>
      </c>
      <c r="E32" s="1482">
        <v>0.58499999999999996</v>
      </c>
      <c r="F32" s="1483">
        <v>1.0049999999999999</v>
      </c>
    </row>
    <row r="33" spans="1:6">
      <c r="A33" s="346" t="s">
        <v>312</v>
      </c>
      <c r="B33" s="380">
        <v>11181</v>
      </c>
      <c r="C33" s="1494">
        <v>2904</v>
      </c>
      <c r="D33" s="1494">
        <v>1563</v>
      </c>
      <c r="E33" s="1482">
        <v>-0.46200000000000002</v>
      </c>
      <c r="F33" s="1483">
        <v>-0.86</v>
      </c>
    </row>
    <row r="34" spans="1:6">
      <c r="A34" s="346" t="s">
        <v>313</v>
      </c>
      <c r="B34" s="380">
        <v>-222904</v>
      </c>
      <c r="C34" s="1494">
        <v>-242350</v>
      </c>
      <c r="D34" s="1494">
        <v>-243629</v>
      </c>
      <c r="E34" s="1482">
        <v>5.0000000000000001E-3</v>
      </c>
      <c r="F34" s="1483">
        <v>9.2999999999999999E-2</v>
      </c>
    </row>
    <row r="35" spans="1:6">
      <c r="A35" s="346" t="s">
        <v>332</v>
      </c>
      <c r="B35" s="433" t="s">
        <v>135</v>
      </c>
      <c r="C35" s="1494">
        <v>-91468</v>
      </c>
      <c r="D35" s="1494">
        <v>-61928</v>
      </c>
      <c r="E35" s="1482">
        <v>-0.32300000000000001</v>
      </c>
      <c r="F35" s="1483" t="s">
        <v>204</v>
      </c>
    </row>
    <row r="36" spans="1:6" s="1396" customFormat="1" ht="14.5" thickBot="1">
      <c r="A36" s="1410" t="s">
        <v>314</v>
      </c>
      <c r="B36" s="434">
        <v>-221</v>
      </c>
      <c r="C36" s="1418">
        <v>-234</v>
      </c>
      <c r="D36" s="1418">
        <v>-251</v>
      </c>
      <c r="E36" s="1487">
        <v>7.2999999999999995E-2</v>
      </c>
      <c r="F36" s="1488">
        <v>0.13700000000000001</v>
      </c>
    </row>
    <row r="37" spans="1:6" s="1398" customFormat="1" ht="14.5" thickBot="1">
      <c r="A37" s="1397"/>
      <c r="B37" s="1397"/>
      <c r="C37" s="1397"/>
      <c r="D37" s="1397"/>
      <c r="E37" s="1486"/>
      <c r="F37" s="1486"/>
    </row>
    <row r="38" spans="1:6" s="1398" customFormat="1" ht="16.5" thickBot="1">
      <c r="A38" s="1403" t="s">
        <v>907</v>
      </c>
      <c r="B38" s="372">
        <v>12512838</v>
      </c>
      <c r="C38" s="1491">
        <v>11546385</v>
      </c>
      <c r="D38" s="1491">
        <v>11783071</v>
      </c>
      <c r="E38" s="533">
        <v>0.02</v>
      </c>
      <c r="F38" s="1490">
        <v>-5.8000000000000003E-2</v>
      </c>
    </row>
    <row r="39" spans="1:6">
      <c r="A39" s="1400" t="s">
        <v>315</v>
      </c>
      <c r="B39" s="528">
        <v>13154838</v>
      </c>
      <c r="C39" s="1495">
        <v>12595303</v>
      </c>
      <c r="D39" s="529">
        <v>12728511</v>
      </c>
      <c r="E39" s="1480">
        <v>1.0999999999999999E-2</v>
      </c>
      <c r="F39" s="1481">
        <v>-3.2000000000000001E-2</v>
      </c>
    </row>
    <row r="40" spans="1:6">
      <c r="A40" s="346" t="s">
        <v>316</v>
      </c>
      <c r="B40" s="380">
        <v>642000</v>
      </c>
      <c r="C40" s="1494">
        <v>840797</v>
      </c>
      <c r="D40" s="416">
        <v>836447</v>
      </c>
      <c r="E40" s="1482">
        <v>-5.0000000000000001E-3</v>
      </c>
      <c r="F40" s="1483">
        <v>0.30299999999999999</v>
      </c>
    </row>
    <row r="41" spans="1:6" ht="28">
      <c r="A41" s="1392" t="s">
        <v>317</v>
      </c>
      <c r="B41" s="1391" t="s">
        <v>135</v>
      </c>
      <c r="C41" s="1494">
        <v>226264</v>
      </c>
      <c r="D41" s="416">
        <v>232440</v>
      </c>
      <c r="E41" s="1482">
        <v>2.7E-2</v>
      </c>
      <c r="F41" s="1483" t="s">
        <v>819</v>
      </c>
    </row>
    <row r="42" spans="1:6">
      <c r="A42" s="346" t="s">
        <v>333</v>
      </c>
      <c r="B42" s="1391" t="s">
        <v>135</v>
      </c>
      <c r="C42" s="1494">
        <v>426732</v>
      </c>
      <c r="D42" s="416">
        <v>352031</v>
      </c>
      <c r="E42" s="1482">
        <v>-0.17499999999999999</v>
      </c>
      <c r="F42" s="1483" t="s">
        <v>204</v>
      </c>
    </row>
    <row r="43" spans="1:6" s="1396" customFormat="1" ht="14.5" thickBot="1">
      <c r="A43" s="1414" t="s">
        <v>318</v>
      </c>
      <c r="B43" s="1415" t="s">
        <v>135</v>
      </c>
      <c r="C43" s="1496">
        <v>7652</v>
      </c>
      <c r="D43" s="1497">
        <v>-10598</v>
      </c>
      <c r="E43" s="1487" t="s">
        <v>204</v>
      </c>
      <c r="F43" s="1488" t="s">
        <v>204</v>
      </c>
    </row>
    <row r="44" spans="1:6">
      <c r="A44" s="1284"/>
      <c r="B44" s="1420"/>
      <c r="C44" s="1420"/>
      <c r="D44" s="1420"/>
      <c r="E44" s="1498"/>
      <c r="F44" s="1498"/>
    </row>
    <row r="45" spans="1:6" s="1396" customFormat="1" ht="14.5" thickBot="1">
      <c r="A45" s="1422" t="s">
        <v>319</v>
      </c>
      <c r="B45" s="1422"/>
      <c r="C45" s="1499"/>
      <c r="D45" s="1422"/>
      <c r="E45" s="1500"/>
      <c r="F45" s="1500"/>
    </row>
    <row r="46" spans="1:6" ht="16.5">
      <c r="A46" s="1392" t="s">
        <v>908</v>
      </c>
      <c r="B46" s="417">
        <v>0.13830000000000001</v>
      </c>
      <c r="C46" s="992">
        <v>0.14480000000000001</v>
      </c>
      <c r="D46" s="993">
        <v>0.14660000000000001</v>
      </c>
      <c r="E46" s="1481" t="s">
        <v>635</v>
      </c>
      <c r="F46" s="1481" t="s">
        <v>636</v>
      </c>
    </row>
    <row r="47" spans="1:6" ht="16.5">
      <c r="A47" s="1423" t="s">
        <v>909</v>
      </c>
      <c r="B47" s="418">
        <v>0.1454</v>
      </c>
      <c r="C47" s="995">
        <v>0.14879999999999999</v>
      </c>
      <c r="D47" s="432">
        <v>0.15260000000000001</v>
      </c>
      <c r="E47" s="1483" t="s">
        <v>701</v>
      </c>
      <c r="F47" s="1483" t="s">
        <v>702</v>
      </c>
    </row>
    <row r="48" spans="1:6" ht="16.5">
      <c r="A48" s="1392" t="s">
        <v>910</v>
      </c>
      <c r="B48" s="418">
        <v>0.15939999999999999</v>
      </c>
      <c r="C48" s="995">
        <v>0.1787</v>
      </c>
      <c r="D48" s="432">
        <v>0.17219999999999999</v>
      </c>
      <c r="E48" s="1483" t="s">
        <v>703</v>
      </c>
      <c r="F48" s="1483" t="s">
        <v>704</v>
      </c>
    </row>
    <row r="49" spans="1:6" s="1396" customFormat="1" ht="14.5" thickBot="1">
      <c r="A49" s="1414" t="s">
        <v>321</v>
      </c>
      <c r="B49" s="434">
        <v>6.27</v>
      </c>
      <c r="C49" s="1418">
        <v>5.6</v>
      </c>
      <c r="D49" s="468">
        <v>5.81</v>
      </c>
      <c r="E49" s="1488">
        <v>3.7999999999999999E-2</v>
      </c>
      <c r="F49" s="1488">
        <v>-7.3999999999999996E-2</v>
      </c>
    </row>
    <row r="50" spans="1:6">
      <c r="A50" s="1424"/>
      <c r="B50" s="462"/>
      <c r="C50" s="462"/>
      <c r="D50" s="462"/>
      <c r="E50" s="1421"/>
      <c r="F50" s="1421"/>
    </row>
    <row r="51" spans="1:6">
      <c r="A51" s="1885" t="s">
        <v>322</v>
      </c>
      <c r="B51" s="1885"/>
      <c r="C51" s="1885"/>
      <c r="D51" s="1885"/>
      <c r="E51" s="1885"/>
      <c r="F51" s="1885"/>
    </row>
    <row r="52" spans="1:6">
      <c r="A52" s="1885" t="s">
        <v>323</v>
      </c>
      <c r="B52" s="1885"/>
      <c r="C52" s="1885"/>
      <c r="D52" s="1885"/>
      <c r="E52" s="1885"/>
      <c r="F52" s="1885"/>
    </row>
    <row r="53" spans="1:6" ht="22.5" customHeight="1">
      <c r="A53" s="1885" t="s">
        <v>324</v>
      </c>
      <c r="B53" s="1885"/>
      <c r="C53" s="1885"/>
      <c r="D53" s="1885"/>
      <c r="E53" s="1885"/>
      <c r="F53" s="1885"/>
    </row>
    <row r="54" spans="1:6" ht="33.75" customHeight="1">
      <c r="A54" s="1885" t="s">
        <v>325</v>
      </c>
      <c r="B54" s="1885"/>
      <c r="C54" s="1885"/>
      <c r="D54" s="1885"/>
      <c r="E54" s="1885"/>
      <c r="F54" s="1885"/>
    </row>
    <row r="55" spans="1:6">
      <c r="A55" s="1885" t="s">
        <v>326</v>
      </c>
      <c r="B55" s="1885"/>
      <c r="C55" s="1885"/>
      <c r="D55" s="1885"/>
      <c r="E55" s="1885"/>
      <c r="F55" s="1885"/>
    </row>
    <row r="56" spans="1:6" ht="33.75" customHeight="1">
      <c r="A56" s="1885" t="s">
        <v>327</v>
      </c>
      <c r="B56" s="1885"/>
      <c r="C56" s="1885"/>
      <c r="D56" s="1885"/>
      <c r="E56" s="1885"/>
      <c r="F56" s="1885"/>
    </row>
    <row r="57" spans="1:6" ht="45" customHeight="1">
      <c r="A57" s="1885" t="s">
        <v>328</v>
      </c>
      <c r="B57" s="1885"/>
      <c r="C57" s="1885"/>
      <c r="D57" s="1885"/>
      <c r="E57" s="1885"/>
      <c r="F57" s="1885"/>
    </row>
    <row r="58" spans="1:6">
      <c r="A58" s="1885" t="s">
        <v>329</v>
      </c>
      <c r="B58" s="1885"/>
      <c r="C58" s="1885"/>
      <c r="D58" s="1885"/>
      <c r="E58" s="1885"/>
      <c r="F58" s="1885"/>
    </row>
    <row r="59" spans="1:6">
      <c r="A59" s="1885" t="s">
        <v>330</v>
      </c>
      <c r="B59" s="1885"/>
      <c r="C59" s="1885"/>
      <c r="D59" s="1885"/>
      <c r="E59" s="1885"/>
      <c r="F59" s="1885"/>
    </row>
    <row r="60" spans="1:6" ht="22.5" customHeight="1">
      <c r="A60" s="1885" t="s">
        <v>331</v>
      </c>
      <c r="B60" s="1885"/>
      <c r="C60" s="1885"/>
      <c r="D60" s="1885"/>
      <c r="E60" s="1885"/>
      <c r="F60" s="1885"/>
    </row>
    <row r="61" spans="1:6">
      <c r="A61" s="1885"/>
      <c r="B61" s="1885"/>
      <c r="C61" s="1885"/>
      <c r="D61" s="1885"/>
      <c r="E61" s="1885"/>
      <c r="F61" s="1885"/>
    </row>
  </sheetData>
  <mergeCells count="13">
    <mergeCell ref="A61:F61"/>
    <mergeCell ref="A55:F55"/>
    <mergeCell ref="A56:F56"/>
    <mergeCell ref="A57:F57"/>
    <mergeCell ref="A58:F58"/>
    <mergeCell ref="A59:F59"/>
    <mergeCell ref="A60:F60"/>
    <mergeCell ref="A54:F54"/>
    <mergeCell ref="A51:F51"/>
    <mergeCell ref="A52:F52"/>
    <mergeCell ref="A53:F53"/>
    <mergeCell ref="B1:D2"/>
    <mergeCell ref="E1:F2"/>
  </mergeCells>
  <hyperlinks>
    <hyperlink ref="A3" location="Índice!A1" display="Volver al índice" xr:uid="{4E546201-3177-427C-816E-7F7C6FACE120}"/>
  </hyperlinks>
  <pageMargins left="0.7" right="0.7"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rgb="FFD0CECE"/>
  </sheetPr>
  <dimension ref="A1:J36"/>
  <sheetViews>
    <sheetView showGridLines="0" zoomScale="60" zoomScaleNormal="60" workbookViewId="0">
      <selection activeCell="A2" sqref="A2"/>
    </sheetView>
  </sheetViews>
  <sheetFormatPr baseColWidth="10" defaultColWidth="11.453125" defaultRowHeight="14"/>
  <cols>
    <col min="1" max="1" width="40.90625" style="551" customWidth="1"/>
    <col min="2" max="2" width="16.453125" style="551" customWidth="1"/>
    <col min="3" max="3" width="11" style="551" bestFit="1" customWidth="1"/>
    <col min="4" max="4" width="11.90625" style="551" customWidth="1"/>
    <col min="5" max="6" width="11.08984375" style="551" bestFit="1" customWidth="1"/>
    <col min="7" max="8" width="12.08984375" style="551" bestFit="1" customWidth="1"/>
    <col min="9" max="9" width="18.6328125" style="551" bestFit="1" customWidth="1"/>
    <col min="10" max="10" width="14.453125" style="551" customWidth="1"/>
    <col min="11" max="11" width="11.453125" style="551"/>
    <col min="12" max="12" width="14.08984375" style="551" customWidth="1"/>
    <col min="13" max="13" width="14.453125" style="551" customWidth="1"/>
    <col min="14" max="16384" width="11.453125" style="551"/>
  </cols>
  <sheetData>
    <row r="1" spans="1:10" s="1320" customFormat="1" ht="18" customHeight="1">
      <c r="A1" s="1319" t="s">
        <v>340</v>
      </c>
      <c r="B1" s="1910" t="s">
        <v>105</v>
      </c>
      <c r="C1" s="1911" t="s">
        <v>14</v>
      </c>
      <c r="D1" s="1925" t="s">
        <v>106</v>
      </c>
    </row>
    <row r="2" spans="1:10" s="1321" customFormat="1" ht="14.5" thickBot="1">
      <c r="A2" s="856" t="s">
        <v>34</v>
      </c>
      <c r="B2" s="1927"/>
      <c r="C2" s="1926"/>
      <c r="D2" s="1926"/>
    </row>
    <row r="3" spans="1:10">
      <c r="A3" s="1322" t="s">
        <v>341</v>
      </c>
      <c r="B3" s="1323">
        <v>0.84040000000000004</v>
      </c>
      <c r="C3" s="1324">
        <v>0.86780000000000002</v>
      </c>
      <c r="D3" s="1324">
        <v>0.86960000000000004</v>
      </c>
    </row>
    <row r="4" spans="1:10">
      <c r="A4" s="1322" t="s">
        <v>342</v>
      </c>
      <c r="B4" s="1323">
        <v>0.77039999999999997</v>
      </c>
      <c r="C4" s="1324">
        <v>0.80879999999999996</v>
      </c>
      <c r="D4" s="1324">
        <v>0.81230000000000002</v>
      </c>
    </row>
    <row r="5" spans="1:10" ht="14.5" thickBot="1">
      <c r="A5" s="1325" t="s">
        <v>343</v>
      </c>
      <c r="B5" s="1326">
        <v>0.48139999999999999</v>
      </c>
      <c r="C5" s="1327">
        <v>0.54969999999999997</v>
      </c>
      <c r="D5" s="1327">
        <v>0.55149999999999999</v>
      </c>
    </row>
    <row r="6" spans="1:10" s="1331" customFormat="1" ht="14.5" thickBot="1">
      <c r="A6" s="1328" t="s">
        <v>705</v>
      </c>
      <c r="B6" s="1329">
        <v>0.496</v>
      </c>
      <c r="C6" s="1330">
        <v>0.56140000000000001</v>
      </c>
      <c r="D6" s="1330">
        <v>0.56330000000000002</v>
      </c>
    </row>
    <row r="8" spans="1:10" s="1316" customFormat="1" ht="14.5" thickBot="1">
      <c r="G8" s="551"/>
      <c r="H8" s="551"/>
    </row>
    <row r="9" spans="1:10" s="1086" customFormat="1" ht="26" customHeight="1">
      <c r="A9" s="1332"/>
      <c r="B9" s="1920" t="s">
        <v>344</v>
      </c>
      <c r="C9" s="1921"/>
      <c r="D9" s="1922"/>
      <c r="E9" s="1920" t="s">
        <v>30</v>
      </c>
      <c r="F9" s="1921"/>
      <c r="G9" s="1928" t="s">
        <v>801</v>
      </c>
      <c r="H9" s="1929"/>
      <c r="I9" s="1333" t="s">
        <v>30</v>
      </c>
      <c r="J9" s="1320"/>
    </row>
    <row r="10" spans="1:10" s="1321" customFormat="1" ht="14.5" thickBot="1">
      <c r="A10" s="856" t="s">
        <v>34</v>
      </c>
      <c r="B10" s="1092" t="s">
        <v>706</v>
      </c>
      <c r="C10" s="1093" t="s">
        <v>14</v>
      </c>
      <c r="D10" s="1098" t="s">
        <v>106</v>
      </c>
      <c r="E10" s="1334" t="s">
        <v>32</v>
      </c>
      <c r="F10" s="1335" t="s">
        <v>33</v>
      </c>
      <c r="G10" s="556">
        <v>43983</v>
      </c>
      <c r="H10" s="557">
        <v>44348</v>
      </c>
      <c r="I10" s="553" t="s">
        <v>769</v>
      </c>
    </row>
    <row r="11" spans="1:10" ht="16.5">
      <c r="A11" s="876" t="s">
        <v>897</v>
      </c>
      <c r="B11" s="1336">
        <v>781740</v>
      </c>
      <c r="C11" s="1337">
        <v>1067135</v>
      </c>
      <c r="D11" s="1120">
        <v>1459229</v>
      </c>
      <c r="E11" s="1338">
        <v>0.36699999999999999</v>
      </c>
      <c r="F11" s="1115">
        <v>0.86699999999999999</v>
      </c>
      <c r="G11" s="1339">
        <v>1977813</v>
      </c>
      <c r="H11" s="1340">
        <v>2526364</v>
      </c>
      <c r="I11" s="1341">
        <v>0.27700000000000002</v>
      </c>
    </row>
    <row r="12" spans="1:10">
      <c r="A12" s="876" t="s">
        <v>345</v>
      </c>
      <c r="B12" s="1336">
        <v>143533</v>
      </c>
      <c r="C12" s="1337">
        <v>265067</v>
      </c>
      <c r="D12" s="1120">
        <v>337929</v>
      </c>
      <c r="E12" s="1338">
        <v>0.27500000000000002</v>
      </c>
      <c r="F12" s="1115">
        <v>1.3540000000000001</v>
      </c>
      <c r="G12" s="1342">
        <v>612833</v>
      </c>
      <c r="H12" s="1343">
        <v>602996</v>
      </c>
      <c r="I12" s="1344">
        <v>-1.6E-2</v>
      </c>
    </row>
    <row r="13" spans="1:10" s="1316" customFormat="1" ht="17" thickBot="1">
      <c r="A13" s="1345" t="s">
        <v>898</v>
      </c>
      <c r="B13" s="1149">
        <v>516696</v>
      </c>
      <c r="C13" s="1150">
        <v>729008</v>
      </c>
      <c r="D13" s="1151">
        <v>816952</v>
      </c>
      <c r="E13" s="1346">
        <v>0.121</v>
      </c>
      <c r="F13" s="1178">
        <v>0.58099999999999996</v>
      </c>
      <c r="G13" s="1347">
        <v>672126</v>
      </c>
      <c r="H13" s="1348">
        <v>1545960</v>
      </c>
      <c r="I13" s="1121">
        <v>1.3</v>
      </c>
    </row>
    <row r="14" spans="1:10" s="1357" customFormat="1" ht="16.5" thickBot="1">
      <c r="A14" s="1349" t="s">
        <v>899</v>
      </c>
      <c r="B14" s="400">
        <f>SUM(B11:B13)</f>
        <v>1441969</v>
      </c>
      <c r="C14" s="1350">
        <f>SUM(C11:C13)</f>
        <v>2061210</v>
      </c>
      <c r="D14" s="1351">
        <f>SUM(D11:D13)</f>
        <v>2614110</v>
      </c>
      <c r="E14" s="1352">
        <v>0.26824049951242235</v>
      </c>
      <c r="F14" s="1353">
        <v>0.81287531146647396</v>
      </c>
      <c r="G14" s="1354">
        <v>3546933</v>
      </c>
      <c r="H14" s="1355">
        <v>4675320</v>
      </c>
      <c r="I14" s="1356">
        <v>0.318</v>
      </c>
    </row>
    <row r="15" spans="1:10">
      <c r="A15" s="551" t="s">
        <v>707</v>
      </c>
    </row>
    <row r="16" spans="1:10">
      <c r="A16" s="551" t="s">
        <v>708</v>
      </c>
    </row>
    <row r="17" spans="1:8" s="1316" customFormat="1" ht="14.5" thickBot="1"/>
    <row r="18" spans="1:8" s="1086" customFormat="1">
      <c r="A18" s="1319" t="s">
        <v>346</v>
      </c>
      <c r="B18" s="1917" t="s">
        <v>88</v>
      </c>
      <c r="C18" s="1918"/>
      <c r="D18" s="1919"/>
      <c r="E18" s="1917" t="s">
        <v>335</v>
      </c>
      <c r="F18" s="1918"/>
    </row>
    <row r="19" spans="1:8" s="1321" customFormat="1" ht="14.5" thickBot="1">
      <c r="A19" s="1300" t="s">
        <v>34</v>
      </c>
      <c r="B19" s="1095">
        <v>43983</v>
      </c>
      <c r="C19" s="1096">
        <v>44256</v>
      </c>
      <c r="D19" s="1097">
        <v>44348</v>
      </c>
      <c r="E19" s="1334" t="s">
        <v>32</v>
      </c>
      <c r="F19" s="1335" t="s">
        <v>33</v>
      </c>
    </row>
    <row r="20" spans="1:8" s="1357" customFormat="1" ht="17" thickBot="1">
      <c r="A20" s="582" t="s">
        <v>900</v>
      </c>
      <c r="B20" s="1358">
        <v>324</v>
      </c>
      <c r="C20" s="1359">
        <v>317</v>
      </c>
      <c r="D20" s="1359">
        <v>319</v>
      </c>
      <c r="E20" s="1358">
        <v>2</v>
      </c>
      <c r="F20" s="1359">
        <v>-5</v>
      </c>
    </row>
    <row r="21" spans="1:8">
      <c r="A21" s="1923" t="s">
        <v>709</v>
      </c>
      <c r="B21" s="1923"/>
      <c r="C21" s="1923"/>
      <c r="D21" s="1923"/>
      <c r="E21" s="1923"/>
      <c r="F21" s="1923"/>
      <c r="G21" s="1923"/>
      <c r="H21" s="1923"/>
    </row>
    <row r="22" spans="1:8">
      <c r="A22" s="1924"/>
      <c r="B22" s="1924"/>
      <c r="C22" s="1924"/>
      <c r="D22" s="1924"/>
      <c r="E22" s="1924"/>
      <c r="F22" s="1924"/>
      <c r="G22" s="1924"/>
      <c r="H22" s="1924"/>
    </row>
    <row r="23" spans="1:8" s="1316" customFormat="1" ht="14.5" thickBot="1"/>
    <row r="24" spans="1:8" s="1086" customFormat="1">
      <c r="A24" s="1319" t="s">
        <v>347</v>
      </c>
      <c r="B24" s="1920" t="s">
        <v>88</v>
      </c>
      <c r="C24" s="1921"/>
      <c r="D24" s="1921"/>
      <c r="E24" s="1917" t="s">
        <v>335</v>
      </c>
      <c r="F24" s="1918"/>
    </row>
    <row r="25" spans="1:8" s="1321" customFormat="1" ht="14.5" thickBot="1">
      <c r="A25" s="1300" t="s">
        <v>34</v>
      </c>
      <c r="B25" s="1095">
        <v>43983</v>
      </c>
      <c r="C25" s="1096">
        <v>44256</v>
      </c>
      <c r="D25" s="1097">
        <v>44348</v>
      </c>
      <c r="E25" s="1334" t="s">
        <v>32</v>
      </c>
      <c r="F25" s="1335" t="s">
        <v>33</v>
      </c>
    </row>
    <row r="26" spans="1:8">
      <c r="A26" s="1360" t="s">
        <v>336</v>
      </c>
      <c r="B26" s="1113">
        <v>54</v>
      </c>
      <c r="C26" s="1113">
        <v>54</v>
      </c>
      <c r="D26" s="1113">
        <v>47</v>
      </c>
      <c r="E26" s="1361">
        <v>-7</v>
      </c>
      <c r="F26" s="1362">
        <v>-7</v>
      </c>
    </row>
    <row r="27" spans="1:8">
      <c r="A27" s="1360" t="s">
        <v>337</v>
      </c>
      <c r="B27" s="1113">
        <v>308</v>
      </c>
      <c r="C27" s="1113">
        <v>310</v>
      </c>
      <c r="D27" s="1113">
        <v>305</v>
      </c>
      <c r="E27" s="1361">
        <v>-5</v>
      </c>
      <c r="F27" s="1362">
        <v>-3</v>
      </c>
    </row>
    <row r="28" spans="1:8" s="1316" customFormat="1" ht="14.5" thickBot="1">
      <c r="A28" s="1363" t="s">
        <v>348</v>
      </c>
      <c r="B28" s="1364">
        <v>583</v>
      </c>
      <c r="C28" s="1364">
        <v>850</v>
      </c>
      <c r="D28" s="1364">
        <v>851</v>
      </c>
      <c r="E28" s="1365">
        <v>1</v>
      </c>
      <c r="F28" s="1364">
        <v>268</v>
      </c>
    </row>
    <row r="29" spans="1:8" s="1357" customFormat="1" ht="28.25" customHeight="1" thickBot="1">
      <c r="A29" s="1366" t="s">
        <v>349</v>
      </c>
      <c r="B29" s="1367">
        <v>945</v>
      </c>
      <c r="C29" s="1350">
        <v>1214</v>
      </c>
      <c r="D29" s="1350">
        <v>1203</v>
      </c>
      <c r="E29" s="1367">
        <v>-11</v>
      </c>
      <c r="F29" s="1368">
        <v>258</v>
      </c>
    </row>
    <row r="30" spans="1:8" ht="14.5" thickBot="1"/>
    <row r="31" spans="1:8" s="1085" customFormat="1" ht="15" customHeight="1">
      <c r="A31" s="1319" t="s">
        <v>334</v>
      </c>
      <c r="B31" s="1917" t="s">
        <v>88</v>
      </c>
      <c r="C31" s="1918"/>
      <c r="D31" s="1919"/>
      <c r="E31" s="1920" t="s">
        <v>335</v>
      </c>
      <c r="F31" s="1921"/>
    </row>
    <row r="32" spans="1:8" s="1369" customFormat="1" ht="14.5" thickBot="1">
      <c r="B32" s="1095">
        <v>43983</v>
      </c>
      <c r="C32" s="1096">
        <v>44256</v>
      </c>
      <c r="D32" s="1097">
        <v>44348</v>
      </c>
      <c r="E32" s="1370" t="s">
        <v>32</v>
      </c>
      <c r="F32" s="1371" t="s">
        <v>33</v>
      </c>
    </row>
    <row r="33" spans="1:6">
      <c r="A33" s="1372" t="s">
        <v>336</v>
      </c>
      <c r="B33" s="1373">
        <v>403</v>
      </c>
      <c r="C33" s="1337">
        <v>388</v>
      </c>
      <c r="D33" s="1374">
        <v>363</v>
      </c>
      <c r="E33" s="1337">
        <v>-25</v>
      </c>
      <c r="F33" s="1337">
        <v>-40</v>
      </c>
    </row>
    <row r="34" spans="1:6">
      <c r="A34" s="1372" t="s">
        <v>337</v>
      </c>
      <c r="B34" s="1373">
        <v>2291</v>
      </c>
      <c r="C34" s="1337">
        <v>2306</v>
      </c>
      <c r="D34" s="1374">
        <v>2291</v>
      </c>
      <c r="E34" s="1337">
        <v>-15</v>
      </c>
      <c r="F34" s="1337" t="s">
        <v>135</v>
      </c>
    </row>
    <row r="35" spans="1:6" s="1379" customFormat="1" ht="14.5" thickBot="1">
      <c r="A35" s="1375" t="s">
        <v>338</v>
      </c>
      <c r="B35" s="1376">
        <v>6939</v>
      </c>
      <c r="C35" s="1377">
        <v>6860</v>
      </c>
      <c r="D35" s="1378">
        <v>6818</v>
      </c>
      <c r="E35" s="1377">
        <v>-42</v>
      </c>
      <c r="F35" s="1377">
        <v>-121</v>
      </c>
    </row>
    <row r="36" spans="1:6" s="1379" customFormat="1" ht="14.5" thickBot="1">
      <c r="A36" s="1380" t="s">
        <v>339</v>
      </c>
      <c r="B36" s="1381">
        <v>9633</v>
      </c>
      <c r="C36" s="1382">
        <v>9554</v>
      </c>
      <c r="D36" s="1383">
        <v>9472</v>
      </c>
      <c r="E36" s="1382">
        <v>-82</v>
      </c>
      <c r="F36" s="1382">
        <v>-161</v>
      </c>
    </row>
  </sheetData>
  <mergeCells count="13">
    <mergeCell ref="D1:D2"/>
    <mergeCell ref="C1:C2"/>
    <mergeCell ref="B1:B2"/>
    <mergeCell ref="G9:H9"/>
    <mergeCell ref="B24:D24"/>
    <mergeCell ref="E24:F24"/>
    <mergeCell ref="B31:D31"/>
    <mergeCell ref="E31:F31"/>
    <mergeCell ref="B9:D9"/>
    <mergeCell ref="E9:F9"/>
    <mergeCell ref="B18:D18"/>
    <mergeCell ref="E18:F18"/>
    <mergeCell ref="A21:H22"/>
  </mergeCells>
  <hyperlinks>
    <hyperlink ref="A19" location="Index!A1" display="Back to index" xr:uid="{3209AA04-D4E6-4558-BC22-B198053E0D2A}"/>
    <hyperlink ref="A25" location="Index!A1" display="Back to index" xr:uid="{C40522EA-771E-F74B-9F24-C96E9CFC9CA1}"/>
    <hyperlink ref="A2" location="Índice!A1" display="Volver al índice" xr:uid="{A3034A07-3EF3-4F51-9B97-12963D23F732}"/>
    <hyperlink ref="A10" location="Índice!A1" display="Volver al índice" xr:uid="{BDEA9C02-A610-4F13-B7CC-68011991A9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rgb="FFD0CECE"/>
  </sheetPr>
  <dimension ref="A1:F28"/>
  <sheetViews>
    <sheetView showGridLines="0" zoomScale="60" zoomScaleNormal="60" workbookViewId="0">
      <selection activeCell="A2" sqref="A2"/>
    </sheetView>
  </sheetViews>
  <sheetFormatPr baseColWidth="10" defaultColWidth="11.453125" defaultRowHeight="14"/>
  <cols>
    <col min="1" max="1" width="46.54296875" style="551" customWidth="1"/>
    <col min="2" max="16384" width="11.453125" style="551"/>
  </cols>
  <sheetData>
    <row r="1" spans="1:6" s="1085" customFormat="1" ht="14.4" customHeight="1">
      <c r="A1" s="550" t="s">
        <v>350</v>
      </c>
      <c r="B1" s="1932">
        <v>2017</v>
      </c>
      <c r="C1" s="1930">
        <v>2018</v>
      </c>
      <c r="D1" s="1930">
        <v>2019</v>
      </c>
      <c r="E1" s="1930">
        <v>2020</v>
      </c>
      <c r="F1" s="1930" t="s">
        <v>894</v>
      </c>
    </row>
    <row r="2" spans="1:6" s="1301" customFormat="1" ht="14.5" thickBot="1">
      <c r="A2" s="1300" t="s">
        <v>34</v>
      </c>
      <c r="B2" s="1933"/>
      <c r="C2" s="1931"/>
      <c r="D2" s="1931"/>
      <c r="E2" s="1931"/>
      <c r="F2" s="1931"/>
    </row>
    <row r="3" spans="1:6">
      <c r="A3" s="1302" t="s">
        <v>351</v>
      </c>
      <c r="B3" s="1303">
        <v>214330</v>
      </c>
      <c r="C3" s="1303">
        <v>225430</v>
      </c>
      <c r="D3" s="1303">
        <v>231006</v>
      </c>
      <c r="E3" s="1303">
        <v>204500</v>
      </c>
      <c r="F3" s="1304">
        <v>210155</v>
      </c>
    </row>
    <row r="4" spans="1:6">
      <c r="A4" s="1302" t="s">
        <v>352</v>
      </c>
      <c r="B4" s="1305">
        <v>2.5</v>
      </c>
      <c r="C4" s="1305">
        <v>4</v>
      </c>
      <c r="D4" s="1305">
        <v>2.2000000000000002</v>
      </c>
      <c r="E4" s="1305">
        <v>-11.1</v>
      </c>
      <c r="F4" s="1306">
        <v>9</v>
      </c>
    </row>
    <row r="5" spans="1:6">
      <c r="A5" s="1302" t="s">
        <v>353</v>
      </c>
      <c r="B5" s="1303">
        <v>6740</v>
      </c>
      <c r="C5" s="1303">
        <v>7001</v>
      </c>
      <c r="D5" s="1303">
        <v>7108</v>
      </c>
      <c r="E5" s="1303">
        <v>6268</v>
      </c>
      <c r="F5" s="1304">
        <v>6371</v>
      </c>
    </row>
    <row r="6" spans="1:6">
      <c r="A6" s="1302" t="s">
        <v>354</v>
      </c>
      <c r="B6" s="1305">
        <v>1.5</v>
      </c>
      <c r="C6" s="1305">
        <v>4.2</v>
      </c>
      <c r="D6" s="1305">
        <v>2.2999999999999998</v>
      </c>
      <c r="E6" s="1305">
        <v>-9.6999999999999993</v>
      </c>
      <c r="F6" s="1306">
        <v>8.5</v>
      </c>
    </row>
    <row r="7" spans="1:6">
      <c r="A7" s="1302" t="s">
        <v>355</v>
      </c>
      <c r="B7" s="1305">
        <v>20.6</v>
      </c>
      <c r="C7" s="1305">
        <v>21.6</v>
      </c>
      <c r="D7" s="1305">
        <v>21.3</v>
      </c>
      <c r="E7" s="1305">
        <v>18.7</v>
      </c>
      <c r="F7" s="1306">
        <v>20</v>
      </c>
    </row>
    <row r="8" spans="1:6">
      <c r="A8" s="1302" t="s">
        <v>356</v>
      </c>
      <c r="B8" s="1305">
        <v>24.9</v>
      </c>
      <c r="C8" s="1305">
        <v>25.8</v>
      </c>
      <c r="D8" s="1305">
        <v>26.8</v>
      </c>
      <c r="E8" s="1305">
        <v>34.799999999999997</v>
      </c>
      <c r="F8" s="1306">
        <v>35.6</v>
      </c>
    </row>
    <row r="9" spans="1:6" ht="16.5">
      <c r="A9" s="1302" t="s">
        <v>895</v>
      </c>
      <c r="B9" s="1305">
        <v>5.6</v>
      </c>
      <c r="C9" s="1305">
        <v>10.1</v>
      </c>
      <c r="D9" s="1305">
        <v>6.2</v>
      </c>
      <c r="E9" s="1305">
        <v>12.4</v>
      </c>
      <c r="F9" s="1306" t="s">
        <v>136</v>
      </c>
    </row>
    <row r="10" spans="1:6" s="1310" customFormat="1" ht="16.5">
      <c r="A10" s="1307" t="s">
        <v>896</v>
      </c>
      <c r="B10" s="1308">
        <v>1.4</v>
      </c>
      <c r="C10" s="1308">
        <v>2.2000000000000002</v>
      </c>
      <c r="D10" s="1308">
        <v>1.9</v>
      </c>
      <c r="E10" s="1308">
        <v>2</v>
      </c>
      <c r="F10" s="1309">
        <v>4</v>
      </c>
    </row>
    <row r="11" spans="1:6" s="1310" customFormat="1">
      <c r="A11" s="1307" t="s">
        <v>357</v>
      </c>
      <c r="B11" s="1308">
        <v>3.25</v>
      </c>
      <c r="C11" s="1308">
        <v>2.75</v>
      </c>
      <c r="D11" s="1308">
        <v>2.25</v>
      </c>
      <c r="E11" s="1308">
        <v>0.25</v>
      </c>
      <c r="F11" s="1309" t="s">
        <v>710</v>
      </c>
    </row>
    <row r="12" spans="1:6">
      <c r="A12" s="1302" t="s">
        <v>358</v>
      </c>
      <c r="B12" s="1305">
        <v>3.24</v>
      </c>
      <c r="C12" s="1305">
        <v>3.37</v>
      </c>
      <c r="D12" s="1305">
        <v>3.31</v>
      </c>
      <c r="E12" s="1305">
        <v>3.62</v>
      </c>
      <c r="F12" s="1306" t="s">
        <v>711</v>
      </c>
    </row>
    <row r="13" spans="1:6">
      <c r="A13" s="1302" t="s">
        <v>359</v>
      </c>
      <c r="B13" s="1311">
        <v>-3.5000000000000003E-2</v>
      </c>
      <c r="C13" s="1311">
        <v>4.1000000000000002E-2</v>
      </c>
      <c r="D13" s="1311">
        <v>-1.7000000000000001E-2</v>
      </c>
      <c r="E13" s="1311">
        <v>9.2999999999999999E-2</v>
      </c>
      <c r="F13" s="1312">
        <v>0.13900000000000001</v>
      </c>
    </row>
    <row r="14" spans="1:6" s="1310" customFormat="1">
      <c r="A14" s="1307" t="s">
        <v>360</v>
      </c>
      <c r="B14" s="1308">
        <v>-3.1</v>
      </c>
      <c r="C14" s="1308">
        <v>-2.5</v>
      </c>
      <c r="D14" s="1308">
        <v>-1.6</v>
      </c>
      <c r="E14" s="1308">
        <v>-8.9</v>
      </c>
      <c r="F14" s="1309">
        <v>-5.2</v>
      </c>
    </row>
    <row r="15" spans="1:6">
      <c r="A15" s="1302" t="s">
        <v>361</v>
      </c>
      <c r="B15" s="1303">
        <v>6700</v>
      </c>
      <c r="C15" s="1303">
        <v>7197</v>
      </c>
      <c r="D15" s="1303">
        <v>6614</v>
      </c>
      <c r="E15" s="1303">
        <v>7750</v>
      </c>
      <c r="F15" s="1304">
        <v>14000</v>
      </c>
    </row>
    <row r="16" spans="1:6">
      <c r="A16" s="1302" t="s">
        <v>362</v>
      </c>
      <c r="B16" s="1311">
        <v>3.1E-2</v>
      </c>
      <c r="C16" s="1311">
        <v>3.2000000000000001E-2</v>
      </c>
      <c r="D16" s="1311">
        <v>2.9000000000000001E-2</v>
      </c>
      <c r="E16" s="1311">
        <v>3.7999999999999999E-2</v>
      </c>
      <c r="F16" s="1312">
        <v>6.7000000000000004E-2</v>
      </c>
    </row>
    <row r="17" spans="1:6">
      <c r="A17" s="1302" t="s">
        <v>363</v>
      </c>
      <c r="B17" s="1303">
        <v>45422</v>
      </c>
      <c r="C17" s="1303">
        <v>49066</v>
      </c>
      <c r="D17" s="1303">
        <v>47688</v>
      </c>
      <c r="E17" s="1303">
        <v>42413</v>
      </c>
      <c r="F17" s="1304">
        <v>59000</v>
      </c>
    </row>
    <row r="18" spans="1:6">
      <c r="A18" s="1302" t="s">
        <v>364</v>
      </c>
      <c r="B18" s="1303">
        <v>38722</v>
      </c>
      <c r="C18" s="1303">
        <v>41870</v>
      </c>
      <c r="D18" s="1303">
        <v>41074</v>
      </c>
      <c r="E18" s="1303">
        <v>34663</v>
      </c>
      <c r="F18" s="1304">
        <v>45000</v>
      </c>
    </row>
    <row r="19" spans="1:6">
      <c r="A19" s="1302" t="s">
        <v>713</v>
      </c>
      <c r="B19" s="1303">
        <v>-2779</v>
      </c>
      <c r="C19" s="1303">
        <v>-3821</v>
      </c>
      <c r="D19" s="1303">
        <v>-3531</v>
      </c>
      <c r="E19" s="1303">
        <v>992</v>
      </c>
      <c r="F19" s="1304">
        <v>-1051</v>
      </c>
    </row>
    <row r="20" spans="1:6">
      <c r="A20" s="1302" t="s">
        <v>712</v>
      </c>
      <c r="B20" s="1311">
        <v>-1.2999999999999999E-2</v>
      </c>
      <c r="C20" s="1311">
        <v>-1.7000000000000001E-2</v>
      </c>
      <c r="D20" s="1311">
        <v>-1.4999999999999999E-2</v>
      </c>
      <c r="E20" s="1311">
        <v>5.0000000000000001E-3</v>
      </c>
      <c r="F20" s="1312">
        <v>-5.0000000000000001E-3</v>
      </c>
    </row>
    <row r="21" spans="1:6">
      <c r="A21" s="1302" t="s">
        <v>365</v>
      </c>
      <c r="B21" s="1303">
        <v>63621</v>
      </c>
      <c r="C21" s="1303">
        <v>60121</v>
      </c>
      <c r="D21" s="1303">
        <v>68316</v>
      </c>
      <c r="E21" s="1303">
        <v>74707</v>
      </c>
      <c r="F21" s="1304">
        <v>68000</v>
      </c>
    </row>
    <row r="22" spans="1:6">
      <c r="A22" s="1302" t="s">
        <v>362</v>
      </c>
      <c r="B22" s="1311">
        <v>0.29699999999999999</v>
      </c>
      <c r="C22" s="1311">
        <v>0.26700000000000002</v>
      </c>
      <c r="D22" s="1311">
        <v>0.29599999999999999</v>
      </c>
      <c r="E22" s="1311">
        <v>0.36499999999999999</v>
      </c>
      <c r="F22" s="1312">
        <v>0.32400000000000001</v>
      </c>
    </row>
    <row r="23" spans="1:6" s="1316" customFormat="1" ht="14.5" thickBot="1">
      <c r="A23" s="1313" t="s">
        <v>366</v>
      </c>
      <c r="B23" s="1314">
        <v>20</v>
      </c>
      <c r="C23" s="1314">
        <v>17</v>
      </c>
      <c r="D23" s="1314">
        <v>20</v>
      </c>
      <c r="E23" s="1314">
        <v>26</v>
      </c>
      <c r="F23" s="1315">
        <v>18</v>
      </c>
    </row>
    <row r="24" spans="1:6">
      <c r="B24" s="592"/>
      <c r="C24" s="592"/>
      <c r="D24" s="592"/>
      <c r="E24" s="592"/>
      <c r="F24" s="592"/>
    </row>
    <row r="25" spans="1:6" ht="14.5">
      <c r="A25" s="1317" t="s">
        <v>367</v>
      </c>
      <c r="B25" s="592"/>
      <c r="C25" s="592"/>
      <c r="D25" s="592"/>
      <c r="E25" s="592"/>
      <c r="F25" s="592"/>
    </row>
    <row r="26" spans="1:6">
      <c r="A26" s="1318" t="s">
        <v>368</v>
      </c>
      <c r="B26" s="592"/>
      <c r="C26" s="592"/>
      <c r="D26" s="592"/>
      <c r="E26" s="592"/>
      <c r="F26" s="592"/>
    </row>
    <row r="27" spans="1:6">
      <c r="A27" s="1318" t="s">
        <v>369</v>
      </c>
      <c r="B27" s="592"/>
      <c r="C27" s="592"/>
      <c r="D27" s="592"/>
      <c r="E27" s="592"/>
      <c r="F27" s="592"/>
    </row>
    <row r="28" spans="1:6">
      <c r="A28" s="1318" t="s">
        <v>714</v>
      </c>
    </row>
  </sheetData>
  <mergeCells count="5">
    <mergeCell ref="F1:F2"/>
    <mergeCell ref="B1:B2"/>
    <mergeCell ref="C1:C2"/>
    <mergeCell ref="D1:D2"/>
    <mergeCell ref="E1:E2"/>
  </mergeCells>
  <hyperlinks>
    <hyperlink ref="A2" location="Índice!A1" display="Volver al índice" xr:uid="{CA9434B6-437D-454D-A24C-288B5AB28E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373D-57D3-6C44-9B05-BCB29FE3943F}">
  <dimension ref="A2:H176"/>
  <sheetViews>
    <sheetView showGridLines="0" zoomScale="109" zoomScaleNormal="70" workbookViewId="0">
      <pane ySplit="2" topLeftCell="A162" activePane="bottomLeft" state="frozen"/>
      <selection pane="bottomLeft" activeCell="H156" sqref="H156"/>
    </sheetView>
  </sheetViews>
  <sheetFormatPr baseColWidth="10" defaultColWidth="11.453125" defaultRowHeight="14.5"/>
  <cols>
    <col min="1" max="1" width="18.453125" style="7" bestFit="1" customWidth="1"/>
    <col min="2" max="2" width="55.6328125" style="20" customWidth="1"/>
    <col min="3" max="5" width="12.6328125" style="8" bestFit="1" customWidth="1"/>
    <col min="6" max="8" width="10.6328125" style="7"/>
  </cols>
  <sheetData>
    <row r="2" spans="1:5" ht="15" thickBot="1">
      <c r="A2" s="13" t="s">
        <v>10</v>
      </c>
      <c r="B2" s="37" t="s">
        <v>11</v>
      </c>
      <c r="C2" s="12" t="s">
        <v>12</v>
      </c>
      <c r="D2" s="12" t="s">
        <v>13</v>
      </c>
      <c r="E2" s="12" t="s">
        <v>14</v>
      </c>
    </row>
    <row r="3" spans="1:5">
      <c r="A3" s="7" t="s">
        <v>15</v>
      </c>
      <c r="B3" s="22" t="str">
        <f>'0.Resumen BAP'!A4</f>
        <v>Intereses, rendimientos y gastos similares, neto</v>
      </c>
      <c r="C3" s="16">
        <f>'0.Resumen BAP'!B4</f>
        <v>1961350</v>
      </c>
      <c r="D3" s="16">
        <f>'0.Resumen BAP'!C4</f>
        <v>2123383</v>
      </c>
      <c r="E3" s="16">
        <f>'0.Resumen BAP'!D4</f>
        <v>2309042</v>
      </c>
    </row>
    <row r="4" spans="1:5">
      <c r="A4" s="7" t="s">
        <v>16</v>
      </c>
      <c r="B4" s="23" t="str">
        <f>'3.Ingreso Neto por Intereses'!A15</f>
        <v>Ingreso neto por intereses (1)</v>
      </c>
      <c r="C4" s="16">
        <f>'3.Ingreso Neto por Intereses'!B15</f>
        <v>1961350</v>
      </c>
      <c r="D4" s="16">
        <f>'3.Ingreso Neto por Intereses'!C15</f>
        <v>2123383</v>
      </c>
      <c r="E4" s="16">
        <f>'3.Ingreso Neto por Intereses'!D15</f>
        <v>2309042</v>
      </c>
    </row>
    <row r="5" spans="1:5">
      <c r="B5" s="23"/>
      <c r="C5" s="18" t="str">
        <f>IF(C3-C4=0,"Check",C3-C4)</f>
        <v>Check</v>
      </c>
      <c r="D5" s="18" t="str">
        <f t="shared" ref="D5:E5" si="0">IF(D3-D4=0,"Check",D3-D4)</f>
        <v>Check</v>
      </c>
      <c r="E5" s="18" t="str">
        <f t="shared" si="0"/>
        <v>Check</v>
      </c>
    </row>
    <row r="6" spans="1:5">
      <c r="B6" s="23"/>
    </row>
    <row r="7" spans="1:5">
      <c r="A7" s="7" t="s">
        <v>15</v>
      </c>
      <c r="B7" s="23" t="str">
        <f>'0.Resumen BAP'!A5</f>
        <v>Provisión de pérdida crediticia para cartera de créditos</v>
      </c>
      <c r="C7" s="16">
        <f>'0.Resumen BAP'!B5</f>
        <v>-2540457</v>
      </c>
      <c r="D7" s="16">
        <f>'0.Resumen BAP'!C5</f>
        <v>-557647</v>
      </c>
      <c r="E7" s="16">
        <f>'0.Resumen BAP'!D5</f>
        <v>-363380</v>
      </c>
    </row>
    <row r="8" spans="1:5">
      <c r="A8" s="7" t="s">
        <v>17</v>
      </c>
      <c r="B8" s="23" t="str">
        <f>'4.Calidad de Cartera'!A6</f>
        <v>Provisión de pérdida crediticia para cartera de créditos, neta de recuperos</v>
      </c>
      <c r="C8" s="16">
        <f>'4.Calidad de Cartera'!B6</f>
        <v>-2540457</v>
      </c>
      <c r="D8" s="16">
        <f>'4.Calidad de Cartera'!C6</f>
        <v>-557647</v>
      </c>
      <c r="E8" s="16">
        <f>'4.Calidad de Cartera'!D6</f>
        <v>-363380</v>
      </c>
    </row>
    <row r="9" spans="1:5">
      <c r="B9" s="23"/>
      <c r="C9" s="18" t="str">
        <f>IF(C7-C8=0,"Check",C7-C8)</f>
        <v>Check</v>
      </c>
      <c r="D9" s="18" t="str">
        <f t="shared" ref="D9" si="1">IF(D7-D8=0,"Check",D7-D8)</f>
        <v>Check</v>
      </c>
      <c r="E9" s="18" t="str">
        <f t="shared" ref="E9" si="2">IF(E7-E8=0,"Check",E7-E8)</f>
        <v>Check</v>
      </c>
    </row>
    <row r="10" spans="1:5">
      <c r="B10" s="23"/>
      <c r="C10" s="16"/>
      <c r="D10" s="16"/>
      <c r="E10" s="16"/>
    </row>
    <row r="11" spans="1:5">
      <c r="A11" s="7" t="s">
        <v>15</v>
      </c>
      <c r="B11" s="23" t="str">
        <f>'0.Resumen BAP'!A6</f>
        <v>Intereses, rendimientos y gastos similares, neto, después de la provisión de pérdida crediticia para cartera de créditos</v>
      </c>
      <c r="C11" s="16">
        <f>'0.Resumen BAP'!B6</f>
        <v>-579107</v>
      </c>
      <c r="D11" s="16">
        <f>'0.Resumen BAP'!C6</f>
        <v>1565736</v>
      </c>
      <c r="E11" s="16">
        <f>'0.Resumen BAP'!D6</f>
        <v>1945662</v>
      </c>
    </row>
    <row r="12" spans="1:5">
      <c r="A12" s="7" t="s">
        <v>16</v>
      </c>
      <c r="B12" s="23" t="str">
        <f>'3.Ingreso Neto por Intereses'!A16</f>
        <v>Ingreso neto por intereses después de provisiones (1)</v>
      </c>
      <c r="C12" s="16">
        <f>'3.Ingreso Neto por Intereses'!B16</f>
        <v>-579107</v>
      </c>
      <c r="D12" s="16">
        <f>'3.Ingreso Neto por Intereses'!C16</f>
        <v>1565736</v>
      </c>
      <c r="E12" s="16">
        <f>'3.Ingreso Neto por Intereses'!D16</f>
        <v>1945662</v>
      </c>
    </row>
    <row r="13" spans="1:5">
      <c r="B13" s="23"/>
      <c r="C13" s="18" t="str">
        <f>IF(C11-C12=0,"Check",C11-C12)</f>
        <v>Check</v>
      </c>
      <c r="D13" s="18" t="str">
        <f t="shared" ref="D13" si="3">IF(D11-D12=0,"Check",D11-D12)</f>
        <v>Check</v>
      </c>
      <c r="E13" s="18" t="str">
        <f t="shared" ref="E13" si="4">IF(E11-E12=0,"Check",E11-E12)</f>
        <v>Check</v>
      </c>
    </row>
    <row r="14" spans="1:5">
      <c r="B14" s="23"/>
      <c r="C14" s="16"/>
      <c r="D14" s="16"/>
      <c r="E14" s="16"/>
    </row>
    <row r="15" spans="1:5">
      <c r="A15" s="7" t="s">
        <v>15</v>
      </c>
      <c r="B15" s="23" t="str">
        <f>'0.Resumen BAP'!A7</f>
        <v>Otros ingresos</v>
      </c>
      <c r="C15" s="16">
        <f>'0.Resumen BAP'!B7</f>
        <v>1015663</v>
      </c>
      <c r="D15" s="16">
        <f>'0.Resumen BAP'!C7</f>
        <v>1194530</v>
      </c>
      <c r="E15" s="16">
        <f>'0.Resumen BAP'!D7</f>
        <v>1191694</v>
      </c>
    </row>
    <row r="16" spans="1:5">
      <c r="A16" s="7" t="s">
        <v>18</v>
      </c>
      <c r="B16" s="23" t="str">
        <f>'5.Ingresos No Financieros'!A11</f>
        <v>Total ingresos no financieros</v>
      </c>
      <c r="C16" s="16">
        <f>'5.Ingresos No Financieros'!B11</f>
        <v>1015663</v>
      </c>
      <c r="D16" s="16">
        <f>'5.Ingresos No Financieros'!C11</f>
        <v>1194530</v>
      </c>
      <c r="E16" s="16">
        <f>'5.Ingresos No Financieros'!D11</f>
        <v>1191694</v>
      </c>
    </row>
    <row r="17" spans="1:5">
      <c r="B17" s="23"/>
      <c r="C17" s="27" t="str">
        <f>IF(C15-C16=0,"Check",C15-C16)</f>
        <v>Check</v>
      </c>
      <c r="D17" s="18" t="str">
        <f t="shared" ref="D17" si="5">IF(D15-D16=0,"Check",D15-D16)</f>
        <v>Check</v>
      </c>
      <c r="E17" s="18" t="str">
        <f t="shared" ref="E17" si="6">IF(E15-E16=0,"Check",E15-E16)</f>
        <v>Check</v>
      </c>
    </row>
    <row r="18" spans="1:5">
      <c r="B18" s="23"/>
      <c r="C18" s="16"/>
      <c r="D18" s="16"/>
      <c r="E18" s="16"/>
    </row>
    <row r="19" spans="1:5">
      <c r="A19" s="7" t="s">
        <v>15</v>
      </c>
      <c r="B19" s="23" t="str">
        <f>'0.Resumen BAP'!A8</f>
        <v>Resultados técnicos de seguros</v>
      </c>
      <c r="C19" s="16">
        <f>'0.Resumen BAP'!B8</f>
        <v>135680</v>
      </c>
      <c r="D19" s="16">
        <f>'0.Resumen BAP'!C8</f>
        <v>-65247</v>
      </c>
      <c r="E19" s="16">
        <f>'0.Resumen BAP'!D8</f>
        <v>-136335</v>
      </c>
    </row>
    <row r="20" spans="1:5">
      <c r="A20" s="7" t="s">
        <v>19</v>
      </c>
      <c r="B20" s="23" t="str">
        <f>'6.Resultado Técnico de Seguros'!A7</f>
        <v>Total resultado técnico de seguros</v>
      </c>
      <c r="C20" s="16">
        <f>'6.Resultado Técnico de Seguros'!B7</f>
        <v>135680</v>
      </c>
      <c r="D20" s="16">
        <f>'6.Resultado Técnico de Seguros'!C7</f>
        <v>-65247</v>
      </c>
      <c r="E20" s="16">
        <f>'6.Resultado Técnico de Seguros'!D7</f>
        <v>-136335</v>
      </c>
    </row>
    <row r="21" spans="1:5">
      <c r="B21" s="23"/>
      <c r="C21" s="18" t="str">
        <f>IF(C19-C20=0,"Check",C19-C20)</f>
        <v>Check</v>
      </c>
      <c r="D21" s="18" t="str">
        <f t="shared" ref="D21" si="7">IF(D19-D20=0,"Check",D19-D20)</f>
        <v>Check</v>
      </c>
      <c r="E21" s="18" t="str">
        <f t="shared" ref="E21" si="8">IF(E19-E20=0,"Check",E19-E20)</f>
        <v>Check</v>
      </c>
    </row>
    <row r="22" spans="1:5">
      <c r="B22" s="23"/>
      <c r="C22" s="16"/>
      <c r="D22" s="16"/>
      <c r="E22" s="16"/>
    </row>
    <row r="23" spans="1:5">
      <c r="A23" s="7" t="s">
        <v>15</v>
      </c>
      <c r="B23" s="23" t="str">
        <f>'0.Resumen BAP'!A9</f>
        <v>Total gastos</v>
      </c>
      <c r="C23" s="16">
        <f>'0.Resumen BAP'!B9</f>
        <v>-1628398</v>
      </c>
      <c r="D23" s="16">
        <f>'0.Resumen BAP'!C9</f>
        <v>-1680271</v>
      </c>
      <c r="E23" s="16">
        <f>'0.Resumen BAP'!D9</f>
        <v>-1860447</v>
      </c>
    </row>
    <row r="24" spans="1:5">
      <c r="A24" s="7" t="s">
        <v>20</v>
      </c>
      <c r="B24" s="23" t="str">
        <f>'7.Gastos Operativos'!A9</f>
        <v>Gastos operativos (4)</v>
      </c>
      <c r="C24" s="16">
        <f>'7.Gastos Operativos'!B9</f>
        <v>1611543</v>
      </c>
      <c r="D24" s="16">
        <f>'7.Gastos Operativos'!C9</f>
        <v>1704894</v>
      </c>
      <c r="E24" s="16">
        <f>'7.Gastos Operativos'!D9</f>
        <v>1812674</v>
      </c>
    </row>
    <row r="25" spans="1:5">
      <c r="B25" s="23"/>
      <c r="C25" s="28">
        <f>IF(-C23-C24=0,"Check",-C23-C24)</f>
        <v>16855</v>
      </c>
      <c r="D25" s="28">
        <f t="shared" ref="D25:E25" si="9">IF(-D23-D24=0,"Check",-D23-D24)</f>
        <v>-24623</v>
      </c>
      <c r="E25" s="28">
        <f t="shared" si="9"/>
        <v>47773</v>
      </c>
    </row>
    <row r="26" spans="1:5">
      <c r="B26" s="23"/>
      <c r="C26" s="16"/>
      <c r="D26" s="16"/>
      <c r="E26" s="16"/>
    </row>
    <row r="27" spans="1:5">
      <c r="A27" s="7" t="s">
        <v>15</v>
      </c>
      <c r="B27" s="23" t="str">
        <f>'0.Resumen BAP'!A10</f>
        <v>Utilidad antes del impuesto a la renta</v>
      </c>
      <c r="C27" s="16">
        <f>'0.Resumen BAP'!B10</f>
        <v>-1056162</v>
      </c>
      <c r="D27" s="16">
        <f>'0.Resumen BAP'!C10</f>
        <v>1014748</v>
      </c>
      <c r="E27" s="16">
        <f>'0.Resumen BAP'!D10</f>
        <v>1140574</v>
      </c>
    </row>
    <row r="28" spans="1:5">
      <c r="A28" s="7" t="s">
        <v>21</v>
      </c>
      <c r="B28" s="23" t="str">
        <f>B27</f>
        <v>Utilidad antes del impuesto a la renta</v>
      </c>
      <c r="C28" s="9">
        <f>'12.1.Credicorp Consolidado'!N43</f>
        <v>-1056162</v>
      </c>
      <c r="D28" s="9">
        <f>'12.1.Credicorp Consolidado'!O43</f>
        <v>1014748</v>
      </c>
      <c r="E28" s="9">
        <f>'12.1.Credicorp Consolidado'!P43</f>
        <v>1140574</v>
      </c>
    </row>
    <row r="29" spans="1:5">
      <c r="B29" s="23"/>
      <c r="C29" s="18" t="str">
        <f>IF(C27-C28=0,"Check",C27-C28)</f>
        <v>Check</v>
      </c>
      <c r="D29" s="18" t="str">
        <f t="shared" ref="D29" si="10">IF(D27-D28=0,"Check",D27-D28)</f>
        <v>Check</v>
      </c>
      <c r="E29" s="18" t="str">
        <f t="shared" ref="E29" si="11">IF(E27-E28=0,"Check",E27-E28)</f>
        <v>Check</v>
      </c>
    </row>
    <row r="30" spans="1:5">
      <c r="B30" s="23"/>
      <c r="C30" s="16"/>
      <c r="D30" s="16"/>
      <c r="E30" s="16"/>
    </row>
    <row r="31" spans="1:5">
      <c r="A31" s="7" t="s">
        <v>15</v>
      </c>
      <c r="B31" s="23" t="str">
        <f>'0.Resumen BAP'!A11</f>
        <v>Impuesto a la renta</v>
      </c>
      <c r="C31" s="16">
        <f>'0.Resumen BAP'!B11</f>
        <v>414726</v>
      </c>
      <c r="D31" s="16">
        <f>'0.Resumen BAP'!C11</f>
        <v>-337599</v>
      </c>
      <c r="E31" s="16">
        <f>'0.Resumen BAP'!D11</f>
        <v>-423491</v>
      </c>
    </row>
    <row r="32" spans="1:5">
      <c r="A32" s="7" t="s">
        <v>21</v>
      </c>
      <c r="B32" s="23" t="str">
        <f>B31</f>
        <v>Impuesto a la renta</v>
      </c>
      <c r="C32" s="16">
        <f>'12.1.Credicorp Consolidado'!N45</f>
        <v>414726</v>
      </c>
      <c r="D32" s="16">
        <f>'12.1.Credicorp Consolidado'!O45</f>
        <v>-337599</v>
      </c>
      <c r="E32" s="16">
        <f>'12.1.Credicorp Consolidado'!P45</f>
        <v>-423491</v>
      </c>
    </row>
    <row r="33" spans="1:5">
      <c r="B33" s="23"/>
      <c r="C33" s="18" t="str">
        <f>IF(C31-C32=0,"Check",C31-C32)</f>
        <v>Check</v>
      </c>
      <c r="D33" s="18" t="str">
        <f t="shared" ref="D33" si="12">IF(D31-D32=0,"Check",D31-D32)</f>
        <v>Check</v>
      </c>
      <c r="E33" s="18" t="str">
        <f t="shared" ref="E33" si="13">IF(E31-E32=0,"Check",E31-E32)</f>
        <v>Check</v>
      </c>
    </row>
    <row r="34" spans="1:5">
      <c r="B34" s="23"/>
      <c r="C34" s="16"/>
      <c r="D34" s="16"/>
      <c r="E34" s="16"/>
    </row>
    <row r="35" spans="1:5">
      <c r="A35" s="7" t="s">
        <v>15</v>
      </c>
      <c r="B35" s="23" t="str">
        <f>'0.Resumen BAP'!A12</f>
        <v>Utilidad neta</v>
      </c>
      <c r="C35" s="16">
        <f>'0.Resumen BAP'!B12</f>
        <v>-641436</v>
      </c>
      <c r="D35" s="16">
        <f>'0.Resumen BAP'!C12</f>
        <v>677149</v>
      </c>
      <c r="E35" s="16">
        <f>'0.Resumen BAP'!D12</f>
        <v>717083</v>
      </c>
    </row>
    <row r="36" spans="1:5">
      <c r="A36" s="7" t="s">
        <v>21</v>
      </c>
      <c r="B36" s="23" t="str">
        <f>B35</f>
        <v>Utilidad neta</v>
      </c>
      <c r="C36" s="16">
        <f>'12.1.Credicorp Consolidado'!N47</f>
        <v>-641436</v>
      </c>
      <c r="D36" s="16">
        <f>'12.1.Credicorp Consolidado'!O47</f>
        <v>677149</v>
      </c>
      <c r="E36" s="16">
        <f>'12.1.Credicorp Consolidado'!P47</f>
        <v>717083</v>
      </c>
    </row>
    <row r="37" spans="1:5">
      <c r="B37" s="23"/>
      <c r="C37" s="18" t="str">
        <f>IF(C35-C36=0,"Check",C35-C36)</f>
        <v>Check</v>
      </c>
      <c r="D37" s="18" t="str">
        <f t="shared" ref="D37" si="14">IF(D35-D36=0,"Check",D35-D36)</f>
        <v>Check</v>
      </c>
      <c r="E37" s="18" t="str">
        <f t="shared" ref="E37" si="15">IF(E35-E36=0,"Check",E35-E36)</f>
        <v>Check</v>
      </c>
    </row>
    <row r="38" spans="1:5">
      <c r="B38" s="23"/>
      <c r="C38" s="16"/>
      <c r="D38" s="16"/>
      <c r="E38" s="16"/>
    </row>
    <row r="39" spans="1:5">
      <c r="A39" s="7" t="s">
        <v>15</v>
      </c>
      <c r="B39" s="23" t="str">
        <f>'0.Resumen BAP'!A13</f>
        <v>Interés no controlador</v>
      </c>
      <c r="C39" s="16">
        <f>'0.Resumen BAP'!B13</f>
        <v>-21046</v>
      </c>
      <c r="D39" s="16">
        <f>'0.Resumen BAP'!C13</f>
        <v>16351</v>
      </c>
      <c r="E39" s="16">
        <f>'0.Resumen BAP'!D13</f>
        <v>17614</v>
      </c>
    </row>
    <row r="40" spans="1:5">
      <c r="A40" s="7" t="s">
        <v>21</v>
      </c>
      <c r="B40" s="23" t="str">
        <f>B39</f>
        <v>Interés no controlador</v>
      </c>
      <c r="C40" s="16">
        <f>'12.1.Credicorp Consolidado'!N48</f>
        <v>-21046</v>
      </c>
      <c r="D40" s="16">
        <f>'12.1.Credicorp Consolidado'!O48</f>
        <v>16351</v>
      </c>
      <c r="E40" s="16">
        <f>'12.1.Credicorp Consolidado'!P48</f>
        <v>17614</v>
      </c>
    </row>
    <row r="41" spans="1:5">
      <c r="B41" s="23"/>
      <c r="C41" s="18" t="str">
        <f>IF(C39-C40=0,"Check",C39-C40)</f>
        <v>Check</v>
      </c>
      <c r="D41" s="18" t="str">
        <f t="shared" ref="D41" si="16">IF(D39-D40=0,"Check",D39-D40)</f>
        <v>Check</v>
      </c>
      <c r="E41" s="18" t="str">
        <f t="shared" ref="E41" si="17">IF(E39-E40=0,"Check",E39-E40)</f>
        <v>Check</v>
      </c>
    </row>
    <row r="42" spans="1:5">
      <c r="B42" s="23"/>
      <c r="C42" s="16"/>
      <c r="D42" s="16"/>
      <c r="E42" s="16"/>
    </row>
    <row r="43" spans="1:5">
      <c r="A43" s="7" t="s">
        <v>15</v>
      </c>
      <c r="B43" s="23" t="str">
        <f>'0.Resumen BAP'!A14</f>
        <v>Utilidad neta atribuible a Credicorp</v>
      </c>
      <c r="C43" s="16">
        <f>'0.Resumen BAP'!B14</f>
        <v>-620390</v>
      </c>
      <c r="D43" s="16">
        <f>'0.Resumen BAP'!C14</f>
        <v>660798</v>
      </c>
      <c r="E43" s="16">
        <f>'0.Resumen BAP'!D14</f>
        <v>699469</v>
      </c>
    </row>
    <row r="44" spans="1:5">
      <c r="A44" s="7" t="s">
        <v>21</v>
      </c>
      <c r="B44" s="23" t="str">
        <f>B43</f>
        <v>Utilidad neta atribuible a Credicorp</v>
      </c>
      <c r="C44" s="16">
        <f>'12.1.Credicorp Consolidado'!N49</f>
        <v>-620390</v>
      </c>
      <c r="D44" s="16">
        <f>'12.1.Credicorp Consolidado'!O49</f>
        <v>660798</v>
      </c>
      <c r="E44" s="16">
        <f>'12.1.Credicorp Consolidado'!P49</f>
        <v>699469</v>
      </c>
    </row>
    <row r="45" spans="1:5">
      <c r="B45" s="23"/>
      <c r="C45" s="18" t="str">
        <f>IF(C43-C44=0,"Check",C43-C44)</f>
        <v>Check</v>
      </c>
      <c r="D45" s="18" t="str">
        <f t="shared" ref="D45" si="18">IF(D43-D44=0,"Check",D43-D44)</f>
        <v>Check</v>
      </c>
      <c r="E45" s="18" t="str">
        <f t="shared" ref="E45" si="19">IF(E43-E44=0,"Check",E43-E44)</f>
        <v>Check</v>
      </c>
    </row>
    <row r="46" spans="1:5">
      <c r="B46" s="23"/>
      <c r="C46" s="17"/>
      <c r="D46" s="17"/>
      <c r="E46" s="17"/>
    </row>
    <row r="47" spans="1:5">
      <c r="A47" s="7" t="s">
        <v>15</v>
      </c>
      <c r="B47" s="23" t="str">
        <f>'0.Resumen BAP'!A15</f>
        <v>Utilidad neta / acción (S/)</v>
      </c>
      <c r="C47" s="17">
        <f>'0.Resumen BAP'!B15</f>
        <v>-7.78</v>
      </c>
      <c r="D47" s="17">
        <f>'0.Resumen BAP'!C15</f>
        <v>8.2799999999999994</v>
      </c>
      <c r="E47" s="17">
        <f>'0.Resumen BAP'!D15</f>
        <v>8.77</v>
      </c>
    </row>
    <row r="48" spans="1:5">
      <c r="B48" s="23"/>
      <c r="C48" s="30"/>
      <c r="D48" s="30"/>
      <c r="E48" s="30"/>
    </row>
    <row r="49" spans="1:5">
      <c r="B49" s="23"/>
      <c r="C49" s="29">
        <f>IF(C47-C48=0,"Check",C47-C48)</f>
        <v>-7.78</v>
      </c>
      <c r="D49" s="29">
        <f t="shared" ref="D49" si="20">IF(D47-D48=0,"Check",D47-D48)</f>
        <v>8.2799999999999994</v>
      </c>
      <c r="E49" s="29">
        <f t="shared" ref="E49" si="21">IF(E47-E48=0,"Check",E47-E48)</f>
        <v>8.77</v>
      </c>
    </row>
    <row r="50" spans="1:5">
      <c r="B50" s="23"/>
      <c r="C50" s="16"/>
      <c r="D50" s="16"/>
      <c r="E50" s="16"/>
    </row>
    <row r="51" spans="1:5">
      <c r="A51" s="7" t="s">
        <v>15</v>
      </c>
      <c r="B51" s="23" t="str">
        <f>'0.Resumen BAP'!A16</f>
        <v>Colocaciones</v>
      </c>
      <c r="C51" s="16">
        <f>'0.Resumen BAP'!B16</f>
        <v>132741720</v>
      </c>
      <c r="D51" s="16">
        <f>'0.Resumen BAP'!C16</f>
        <v>137031239</v>
      </c>
      <c r="E51" s="16">
        <f>'0.Resumen BAP'!D16</f>
        <v>143091752</v>
      </c>
    </row>
    <row r="52" spans="1:5">
      <c r="A52" s="7" t="s">
        <v>22</v>
      </c>
      <c r="B52" s="23" t="str">
        <f>'1.1.Colocaciones'!A19</f>
        <v>Colocaciones totales</v>
      </c>
      <c r="C52" s="16">
        <f>'1.AGI'!B9</f>
        <v>132741720</v>
      </c>
      <c r="D52" s="16">
        <f>'1.AGI'!C9</f>
        <v>137031239</v>
      </c>
      <c r="E52" s="16">
        <f>'1.AGI'!D9</f>
        <v>143091752</v>
      </c>
    </row>
    <row r="53" spans="1:5">
      <c r="B53" s="23"/>
      <c r="C53" s="27" t="str">
        <f>IF(C51-C52=0,"Check",C51-C52)</f>
        <v>Check</v>
      </c>
      <c r="D53" s="27" t="str">
        <f t="shared" ref="D53" si="22">IF(D51-D52=0,"Check",D51-D52)</f>
        <v>Check</v>
      </c>
      <c r="E53" s="27" t="str">
        <f t="shared" ref="E53" si="23">IF(E51-E52=0,"Check",E51-E52)</f>
        <v>Check</v>
      </c>
    </row>
    <row r="54" spans="1:5">
      <c r="B54" s="23"/>
      <c r="C54" s="16"/>
      <c r="D54" s="16"/>
      <c r="E54" s="16"/>
    </row>
    <row r="55" spans="1:5">
      <c r="A55" s="7" t="s">
        <v>15</v>
      </c>
      <c r="B55" s="23" t="str">
        <f>'0.Resumen BAP'!A17</f>
        <v>Depósitos y obligaciones</v>
      </c>
      <c r="C55" s="16">
        <f>'0.Resumen BAP'!B17</f>
        <v>129664332</v>
      </c>
      <c r="D55" s="16">
        <f>'0.Resumen BAP'!C17</f>
        <v>148626339</v>
      </c>
      <c r="E55" s="16">
        <f>'0.Resumen BAP'!D17</f>
        <v>149161803</v>
      </c>
    </row>
    <row r="56" spans="1:5">
      <c r="A56" s="7" t="s">
        <v>23</v>
      </c>
      <c r="B56" s="23" t="str">
        <f>'2.Fondeo'!A26</f>
        <v>Depósitos y obligaciones</v>
      </c>
      <c r="C56" s="16">
        <f>'2.Fondeo'!B26</f>
        <v>129664332</v>
      </c>
      <c r="D56" s="16">
        <f>'2.Fondeo'!C26</f>
        <v>148626339</v>
      </c>
      <c r="E56" s="16">
        <f>'2.Fondeo'!D26</f>
        <v>149161803</v>
      </c>
    </row>
    <row r="57" spans="1:5">
      <c r="B57" s="23"/>
      <c r="C57" s="18" t="str">
        <f>IF(C55-C56=0,"Check",C55-C56)</f>
        <v>Check</v>
      </c>
      <c r="D57" s="18" t="str">
        <f t="shared" ref="D57" si="24">IF(D55-D56=0,"Check",D55-D56)</f>
        <v>Check</v>
      </c>
      <c r="E57" s="18" t="str">
        <f t="shared" ref="E57" si="25">IF(E55-E56=0,"Check",E55-E56)</f>
        <v>Check</v>
      </c>
    </row>
    <row r="58" spans="1:5">
      <c r="B58" s="23"/>
      <c r="C58" s="16"/>
      <c r="D58" s="16"/>
      <c r="E58" s="16"/>
    </row>
    <row r="59" spans="1:5">
      <c r="A59" s="7" t="s">
        <v>15</v>
      </c>
      <c r="B59" s="23" t="str">
        <f>'0.Resumen BAP'!A18</f>
        <v>Patrimonio Neto</v>
      </c>
      <c r="C59" s="16">
        <f>'0.Resumen BAP'!B18</f>
        <v>23396062</v>
      </c>
      <c r="D59" s="16">
        <f>'0.Resumen BAP'!C18</f>
        <v>24529958</v>
      </c>
      <c r="E59" s="16">
        <f>'0.Resumen BAP'!D18</f>
        <v>25073706</v>
      </c>
    </row>
    <row r="60" spans="1:5">
      <c r="A60" s="7" t="s">
        <v>21</v>
      </c>
      <c r="B60" s="23" t="str">
        <f>B59</f>
        <v>Patrimonio Neto</v>
      </c>
      <c r="C60" s="16">
        <f>'12.1.Credicorp Consolidado'!D59</f>
        <v>23396062</v>
      </c>
      <c r="D60" s="16">
        <f>'12.1.Credicorp Consolidado'!E59</f>
        <v>24529958</v>
      </c>
      <c r="E60" s="16">
        <f>'12.1.Credicorp Consolidado'!F59</f>
        <v>25073706</v>
      </c>
    </row>
    <row r="61" spans="1:5">
      <c r="B61" s="23"/>
      <c r="C61" s="18" t="str">
        <f>IF(C59-C60=0,"Check",C59-C60)</f>
        <v>Check</v>
      </c>
      <c r="D61" s="18" t="str">
        <f t="shared" ref="D61" si="26">IF(D59-D60=0,"Check",D59-D60)</f>
        <v>Check</v>
      </c>
      <c r="E61" s="18" t="str">
        <f t="shared" ref="E61" si="27">IF(E59-E60=0,"Check",E59-E60)</f>
        <v>Check</v>
      </c>
    </row>
    <row r="62" spans="1:5">
      <c r="B62" s="23"/>
      <c r="C62" s="16"/>
      <c r="D62" s="16"/>
      <c r="E62" s="16"/>
    </row>
    <row r="63" spans="1:5">
      <c r="A63" s="7" t="s">
        <v>15</v>
      </c>
      <c r="B63" s="23" t="str">
        <f>'0.Resumen BAP'!A20</f>
        <v>Margen neto por intereses</v>
      </c>
      <c r="C63" s="19">
        <f>'0.Resumen BAP'!B20</f>
        <v>4.0300000000000002E-2</v>
      </c>
      <c r="D63" s="19">
        <f>'0.Resumen BAP'!C20</f>
        <v>3.73E-2</v>
      </c>
      <c r="E63" s="19">
        <f>'0.Resumen BAP'!D20</f>
        <v>4.0099999999999997E-2</v>
      </c>
    </row>
    <row r="64" spans="1:5">
      <c r="A64" s="7" t="s">
        <v>16</v>
      </c>
      <c r="B64" s="24" t="str">
        <f>'3.Ingreso Neto por Intereses'!A18</f>
        <v>Margen neto por intereses (2)</v>
      </c>
      <c r="C64" s="19">
        <f>'3.Ingreso Neto por Intereses'!B18</f>
        <v>4.0300000000000002E-2</v>
      </c>
      <c r="D64" s="19">
        <f>'3.Ingreso Neto por Intereses'!C18</f>
        <v>3.73E-2</v>
      </c>
      <c r="E64" s="19">
        <f>'3.Ingreso Neto por Intereses'!D18</f>
        <v>4.0099999999999997E-2</v>
      </c>
    </row>
    <row r="65" spans="1:5">
      <c r="B65" s="23"/>
      <c r="C65" s="21" t="str">
        <f>IF(C63-C64=0,"Check",C63-C64)</f>
        <v>Check</v>
      </c>
      <c r="D65" s="21" t="str">
        <f t="shared" ref="D65" si="28">IF(D63-D64=0,"Check",D63-D64)</f>
        <v>Check</v>
      </c>
      <c r="E65" s="21" t="str">
        <f>IF(E63-E64=0,"Check",E63-E64)</f>
        <v>Check</v>
      </c>
    </row>
    <row r="66" spans="1:5">
      <c r="B66" s="23"/>
      <c r="C66" s="19"/>
      <c r="D66" s="19"/>
      <c r="E66" s="19"/>
    </row>
    <row r="67" spans="1:5">
      <c r="A67" s="7" t="s">
        <v>15</v>
      </c>
      <c r="B67" s="23" t="str">
        <f>'0.Resumen BAP'!A21</f>
        <v>Margen neto por intereses ajustado por riesgo</v>
      </c>
      <c r="C67" s="19">
        <f>'0.Resumen BAP'!B21</f>
        <v>-1.1900000000000001E-2</v>
      </c>
      <c r="D67" s="19">
        <f>'0.Resumen BAP'!C21</f>
        <v>2.75E-2</v>
      </c>
      <c r="E67" s="19">
        <f>'0.Resumen BAP'!D21</f>
        <v>3.3799999999999997E-2</v>
      </c>
    </row>
    <row r="68" spans="1:5">
      <c r="A68" s="7" t="s">
        <v>16</v>
      </c>
      <c r="B68" s="24" t="str">
        <f>'3.Ingreso Neto por Intereses'!A19</f>
        <v>Margen neto por intereses ajustado por riesgo (2)</v>
      </c>
      <c r="C68" s="19">
        <f>'3.Ingreso Neto por Intereses'!B19</f>
        <v>-1.1900000000000001E-2</v>
      </c>
      <c r="D68" s="19">
        <f>'3.Ingreso Neto por Intereses'!C19</f>
        <v>2.75E-2</v>
      </c>
      <c r="E68" s="19">
        <f>'3.Ingreso Neto por Intereses'!D19</f>
        <v>3.3799999999999997E-2</v>
      </c>
    </row>
    <row r="69" spans="1:5">
      <c r="B69" s="23"/>
      <c r="C69" s="21" t="str">
        <f>IF(C67-C68=0,"Check",C67-C68)</f>
        <v>Check</v>
      </c>
      <c r="D69" s="21" t="str">
        <f t="shared" ref="D69" si="29">IF(D67-D68=0,"Check",D67-D68)</f>
        <v>Check</v>
      </c>
      <c r="E69" s="21" t="str">
        <f>IF(E67-E68=0,"Check",E67-E68)</f>
        <v>Check</v>
      </c>
    </row>
    <row r="70" spans="1:5">
      <c r="B70" s="23"/>
      <c r="C70" s="19"/>
      <c r="D70" s="19"/>
      <c r="E70" s="19"/>
    </row>
    <row r="71" spans="1:5">
      <c r="A71" s="7" t="s">
        <v>15</v>
      </c>
      <c r="B71" s="23" t="str">
        <f>'0.Resumen BAP'!A22</f>
        <v xml:space="preserve">Costo de fondeo </v>
      </c>
      <c r="C71" s="34">
        <f>'0.Resumen BAP'!B22</f>
        <v>1.8599999999999998E-2</v>
      </c>
      <c r="D71" s="34">
        <f>'0.Resumen BAP'!C22</f>
        <v>1.43E-2</v>
      </c>
      <c r="E71" s="34">
        <f>'0.Resumen BAP'!D22</f>
        <v>1.18E-2</v>
      </c>
    </row>
    <row r="72" spans="1:5">
      <c r="A72" s="7" t="s">
        <v>23</v>
      </c>
      <c r="B72" s="25" t="str">
        <f>B71</f>
        <v xml:space="preserve">Costo de fondeo </v>
      </c>
      <c r="C72" s="40">
        <f>'2.Fondeo'!B42</f>
        <v>1.8599999999999998E-2</v>
      </c>
      <c r="D72" s="40">
        <f>'2.Fondeo'!C42</f>
        <v>1.43E-2</v>
      </c>
      <c r="E72" s="40">
        <f>'2.Fondeo'!D42</f>
        <v>1.18E-2</v>
      </c>
    </row>
    <row r="73" spans="1:5">
      <c r="B73" s="23"/>
      <c r="C73" s="36" t="str">
        <f>IF(C71-C72=0,"Check",C71-C72)</f>
        <v>Check</v>
      </c>
      <c r="D73" s="36" t="str">
        <f t="shared" ref="D73" si="30">IF(D71-D72=0,"Check",D71-D72)</f>
        <v>Check</v>
      </c>
      <c r="E73" s="36" t="str">
        <f>IF(E71-E72=0,"Check",E71-E72)</f>
        <v>Check</v>
      </c>
    </row>
    <row r="74" spans="1:5">
      <c r="B74" s="23"/>
      <c r="C74" s="19"/>
      <c r="D74" s="19"/>
      <c r="E74" s="19"/>
    </row>
    <row r="75" spans="1:5">
      <c r="A75" s="7" t="s">
        <v>15</v>
      </c>
      <c r="B75" s="23" t="str">
        <f>'0.Resumen BAP'!A23</f>
        <v>ROAE</v>
      </c>
      <c r="C75" s="19">
        <f>'0.Resumen BAP'!B23</f>
        <v>-0.107</v>
      </c>
      <c r="D75" s="19">
        <f>'0.Resumen BAP'!C23</f>
        <v>0.107</v>
      </c>
      <c r="E75" s="19">
        <f>'0.Resumen BAP'!D23</f>
        <v>0.113</v>
      </c>
    </row>
    <row r="76" spans="1:5">
      <c r="A76" s="7" t="s">
        <v>24</v>
      </c>
      <c r="B76" s="23" t="str">
        <f>B75</f>
        <v>ROAE</v>
      </c>
      <c r="C76" s="35">
        <f>'0.2.ROAE'!B16</f>
        <v>-0.107</v>
      </c>
      <c r="D76" s="35">
        <f>'0.2.ROAE'!C16</f>
        <v>0.107</v>
      </c>
      <c r="E76" s="35">
        <f>'0.2.ROAE'!D16</f>
        <v>0.113</v>
      </c>
    </row>
    <row r="77" spans="1:5">
      <c r="B77" s="23"/>
      <c r="C77" s="21" t="str">
        <f>IF(C75-C76=0,"Check",C75-C76)</f>
        <v>Check</v>
      </c>
      <c r="D77" s="21" t="str">
        <f t="shared" ref="D77" si="31">IF(D75-D76=0,"Check",D75-D76)</f>
        <v>Check</v>
      </c>
      <c r="E77" s="21" t="str">
        <f>IF(E75-E76=0,"Check",E75-E76)</f>
        <v>Check</v>
      </c>
    </row>
    <row r="78" spans="1:5">
      <c r="B78" s="23"/>
      <c r="C78" s="19"/>
      <c r="D78" s="19"/>
      <c r="E78" s="19"/>
    </row>
    <row r="79" spans="1:5">
      <c r="A79" s="7" t="s">
        <v>15</v>
      </c>
      <c r="B79" s="23" t="str">
        <f>'0.Resumen BAP'!A24</f>
        <v>ROAA</v>
      </c>
      <c r="C79" s="19">
        <f>'0.Resumen BAP'!B24</f>
        <v>-1.2E-2</v>
      </c>
      <c r="D79" s="19">
        <f>'0.Resumen BAP'!C24</f>
        <v>1.0999999999999999E-2</v>
      </c>
      <c r="E79" s="19">
        <f>'0.Resumen BAP'!D24</f>
        <v>1.0999999999999999E-2</v>
      </c>
    </row>
    <row r="80" spans="1:5">
      <c r="B80" s="23" t="str">
        <f>B79</f>
        <v>ROAA</v>
      </c>
      <c r="C80" s="31"/>
      <c r="D80" s="31"/>
      <c r="E80" s="31"/>
    </row>
    <row r="81" spans="1:5">
      <c r="B81" s="23"/>
      <c r="C81" s="21">
        <f>IF(C79-C80=0,"Check",C79-C80)</f>
        <v>-1.2E-2</v>
      </c>
      <c r="D81" s="21">
        <f t="shared" ref="D81" si="32">IF(D79-D80=0,"Check",D79-D80)</f>
        <v>1.0999999999999999E-2</v>
      </c>
      <c r="E81" s="21">
        <f>IF(E79-E80=0,"Check",E79-E80)</f>
        <v>1.0999999999999999E-2</v>
      </c>
    </row>
    <row r="82" spans="1:5">
      <c r="B82" s="23"/>
      <c r="C82" s="19"/>
      <c r="D82" s="19"/>
      <c r="E82" s="19"/>
    </row>
    <row r="83" spans="1:5">
      <c r="A83" s="7" t="s">
        <v>15</v>
      </c>
      <c r="B83" s="23" t="str">
        <f>'0.Resumen BAP'!A26</f>
        <v xml:space="preserve">Índice de cartera atrasada (1) </v>
      </c>
      <c r="C83" s="19">
        <f>'0.Resumen BAP'!B26</f>
        <v>2.8899999999999999E-2</v>
      </c>
      <c r="D83" s="19">
        <f>'0.Resumen BAP'!C26</f>
        <v>3.5499999999999997E-2</v>
      </c>
      <c r="E83" s="19">
        <f>'0.Resumen BAP'!D26</f>
        <v>3.5299999999999998E-2</v>
      </c>
    </row>
    <row r="84" spans="1:5">
      <c r="A84" s="7" t="s">
        <v>17</v>
      </c>
      <c r="B84" s="24" t="str">
        <f>'4.Calidad de Cartera'!A30</f>
        <v xml:space="preserve">Índice de cartera atrasada </v>
      </c>
      <c r="C84" s="19">
        <f>'4.Calidad de Cartera'!B30</f>
        <v>2.8899999999999999E-2</v>
      </c>
      <c r="D84" s="19">
        <f>'4.Calidad de Cartera'!C30</f>
        <v>3.5499999999999997E-2</v>
      </c>
      <c r="E84" s="19">
        <f>'4.Calidad de Cartera'!D30</f>
        <v>3.5299999999999998E-2</v>
      </c>
    </row>
    <row r="85" spans="1:5">
      <c r="B85" s="23"/>
      <c r="C85" s="21" t="str">
        <f>IF(C83-C84=0,"Check",C83-C84)</f>
        <v>Check</v>
      </c>
      <c r="D85" s="21" t="str">
        <f t="shared" ref="D85" si="33">IF(D83-D84=0,"Check",D83-D84)</f>
        <v>Check</v>
      </c>
      <c r="E85" s="21" t="str">
        <f>IF(E83-E84=0,"Check",E83-E84)</f>
        <v>Check</v>
      </c>
    </row>
    <row r="86" spans="1:5">
      <c r="B86" s="23"/>
      <c r="C86" s="19"/>
      <c r="D86" s="19"/>
      <c r="E86" s="19"/>
    </row>
    <row r="87" spans="1:5">
      <c r="A87" s="7" t="s">
        <v>15</v>
      </c>
      <c r="B87" s="23" t="str">
        <f>'0.Resumen BAP'!A27</f>
        <v>Índice de cartera atrasada 90 días</v>
      </c>
      <c r="C87" s="19">
        <f>'0.Resumen BAP'!B27</f>
        <v>2.35E-2</v>
      </c>
      <c r="D87" s="19">
        <f>'0.Resumen BAP'!C27</f>
        <v>2.7699999999999999E-2</v>
      </c>
      <c r="E87" s="19">
        <f>'0.Resumen BAP'!D27</f>
        <v>2.6700000000000002E-2</v>
      </c>
    </row>
    <row r="88" spans="1:5">
      <c r="A88" s="7" t="s">
        <v>17</v>
      </c>
      <c r="B88" s="24" t="str">
        <f>'4.Calidad de Cartera'!A32</f>
        <v>Índice de cartera atrasada mayor a 90 días</v>
      </c>
      <c r="C88" s="19">
        <f>'4.Calidad de Cartera'!B32</f>
        <v>2.35E-2</v>
      </c>
      <c r="D88" s="19">
        <f>'4.Calidad de Cartera'!C32</f>
        <v>2.7699999999999999E-2</v>
      </c>
      <c r="E88" s="19">
        <f>'4.Calidad de Cartera'!D32</f>
        <v>2.6700000000000002E-2</v>
      </c>
    </row>
    <row r="89" spans="1:5">
      <c r="B89" s="23"/>
      <c r="C89" s="21" t="str">
        <f>IF(C87-C88=0,"Check",C87-C88)</f>
        <v>Check</v>
      </c>
      <c r="D89" s="21" t="str">
        <f t="shared" ref="D89" si="34">IF(D87-D88=0,"Check",D87-D88)</f>
        <v>Check</v>
      </c>
      <c r="E89" s="21" t="str">
        <f>IF(E87-E88=0,"Check",E87-E88)</f>
        <v>Check</v>
      </c>
    </row>
    <row r="90" spans="1:5">
      <c r="B90" s="23"/>
      <c r="C90" s="19"/>
      <c r="D90" s="19"/>
      <c r="E90" s="19"/>
    </row>
    <row r="91" spans="1:5">
      <c r="A91" s="7" t="s">
        <v>15</v>
      </c>
      <c r="B91" s="23" t="str">
        <f>'0.Resumen BAP'!A28</f>
        <v>Índice de cartera deteriorada (2)</v>
      </c>
      <c r="C91" s="19">
        <f>'0.Resumen BAP'!B28</f>
        <v>3.78E-2</v>
      </c>
      <c r="D91" s="19">
        <f>'0.Resumen BAP'!C28</f>
        <v>4.9799999999999997E-2</v>
      </c>
      <c r="E91" s="19">
        <f>'0.Resumen BAP'!D28</f>
        <v>4.7899999999999998E-2</v>
      </c>
    </row>
    <row r="92" spans="1:5">
      <c r="A92" s="7" t="s">
        <v>17</v>
      </c>
      <c r="B92" s="24" t="str">
        <f>'4.Calidad de Cartera'!A33</f>
        <v>Índice de cartera deteriorada</v>
      </c>
      <c r="C92" s="19">
        <f>'4.Calidad de Cartera'!B33</f>
        <v>3.78E-2</v>
      </c>
      <c r="D92" s="19">
        <f>'4.Calidad de Cartera'!C33</f>
        <v>4.9799999999999997E-2</v>
      </c>
      <c r="E92" s="19">
        <f>'4.Calidad de Cartera'!D33</f>
        <v>4.7899999999999998E-2</v>
      </c>
    </row>
    <row r="93" spans="1:5">
      <c r="B93" s="23"/>
      <c r="C93" s="21" t="str">
        <f>IF(C91-C92=0,"Check",C91-C92)</f>
        <v>Check</v>
      </c>
      <c r="D93" s="21" t="str">
        <f t="shared" ref="D93" si="35">IF(D91-D92=0,"Check",D91-D92)</f>
        <v>Check</v>
      </c>
      <c r="E93" s="21" t="str">
        <f>IF(E91-E92=0,"Check",E91-E92)</f>
        <v>Check</v>
      </c>
    </row>
    <row r="94" spans="1:5">
      <c r="B94" s="23"/>
      <c r="C94" s="19"/>
      <c r="D94" s="19"/>
      <c r="E94" s="19"/>
    </row>
    <row r="95" spans="1:5">
      <c r="A95" s="7" t="s">
        <v>15</v>
      </c>
      <c r="B95" s="23" t="str">
        <f>'0.Resumen BAP'!A29</f>
        <v>Costo del riesgo (3)</v>
      </c>
      <c r="C95" s="19">
        <f>'0.Resumen BAP'!B29</f>
        <v>7.6600000000000001E-2</v>
      </c>
      <c r="D95" s="19">
        <f>'0.Resumen BAP'!C29</f>
        <v>1.6299999999999999E-2</v>
      </c>
      <c r="E95" s="19">
        <f>'0.Resumen BAP'!D29</f>
        <v>1.0200000000000001E-2</v>
      </c>
    </row>
    <row r="96" spans="1:5">
      <c r="A96" s="7" t="s">
        <v>17</v>
      </c>
      <c r="B96" s="24" t="str">
        <f>'4.Calidad de Cartera'!A12</f>
        <v>Costo del riesgo (1)</v>
      </c>
      <c r="C96" s="19">
        <f>'4.Calidad de Cartera'!B12</f>
        <v>7.6600000000000001E-2</v>
      </c>
      <c r="D96" s="19">
        <f>'4.Calidad de Cartera'!C12</f>
        <v>1.6299999999999999E-2</v>
      </c>
      <c r="E96" s="19">
        <f>'4.Calidad de Cartera'!D12</f>
        <v>1.0200000000000001E-2</v>
      </c>
    </row>
    <row r="97" spans="1:5">
      <c r="B97" s="23"/>
      <c r="C97" s="21" t="str">
        <f>IF(C95-C96=0,"Check",C95-C96)</f>
        <v>Check</v>
      </c>
      <c r="D97" s="21" t="str">
        <f t="shared" ref="D97" si="36">IF(D95-D96=0,"Check",D95-D96)</f>
        <v>Check</v>
      </c>
      <c r="E97" s="21" t="str">
        <f>IF(E95-E96=0,"Check",E95-E96)</f>
        <v>Check</v>
      </c>
    </row>
    <row r="98" spans="1:5">
      <c r="B98" s="23"/>
      <c r="C98" s="19"/>
      <c r="D98" s="19"/>
      <c r="E98" s="19"/>
    </row>
    <row r="99" spans="1:5">
      <c r="A99" s="7" t="s">
        <v>15</v>
      </c>
      <c r="B99" s="23" t="str">
        <f>'0.Resumen BAP'!A30</f>
        <v xml:space="preserve">Cobertura de cartera atrasada </v>
      </c>
      <c r="C99" s="19">
        <f>'0.Resumen BAP'!B30</f>
        <v>2.1890000000000001</v>
      </c>
      <c r="D99" s="19">
        <f>'0.Resumen BAP'!C30</f>
        <v>2.0019999999999998</v>
      </c>
      <c r="E99" s="19">
        <f>'0.Resumen BAP'!D30</f>
        <v>1.8580000000000001</v>
      </c>
    </row>
    <row r="100" spans="1:5">
      <c r="A100" s="7" t="s">
        <v>17</v>
      </c>
      <c r="B100" s="24" t="str">
        <f>'4.Calidad de Cartera'!A36</f>
        <v xml:space="preserve">Cobertura de cartera atrasada </v>
      </c>
      <c r="C100" s="19">
        <f>'4.Calidad de Cartera'!B36</f>
        <v>2.1890000000000001</v>
      </c>
      <c r="D100" s="19">
        <f>'4.Calidad de Cartera'!C36</f>
        <v>2.0019999999999998</v>
      </c>
      <c r="E100" s="19">
        <f>'4.Calidad de Cartera'!D36</f>
        <v>1.8580000000000001</v>
      </c>
    </row>
    <row r="101" spans="1:5">
      <c r="B101" s="23"/>
      <c r="C101" s="21" t="str">
        <f>IF(C99-C100=0,"Check",C99-C100)</f>
        <v>Check</v>
      </c>
      <c r="D101" s="21" t="str">
        <f t="shared" ref="D101" si="37">IF(D99-D100=0,"Check",D99-D100)</f>
        <v>Check</v>
      </c>
      <c r="E101" s="21" t="str">
        <f>IF(E99-E100=0,"Check",E99-E100)</f>
        <v>Check</v>
      </c>
    </row>
    <row r="102" spans="1:5">
      <c r="B102" s="23"/>
      <c r="C102" s="19"/>
      <c r="D102" s="19"/>
      <c r="E102" s="19"/>
    </row>
    <row r="103" spans="1:5">
      <c r="A103" s="7" t="s">
        <v>15</v>
      </c>
      <c r="B103" s="23" t="str">
        <f>'0.Resumen BAP'!A31</f>
        <v xml:space="preserve">Cobertura de cartera deteriorada </v>
      </c>
      <c r="C103" s="19">
        <f>'0.Resumen BAP'!B31</f>
        <v>1.675</v>
      </c>
      <c r="D103" s="19">
        <f>'0.Resumen BAP'!C31</f>
        <v>1.429</v>
      </c>
      <c r="E103" s="19">
        <f>'0.Resumen BAP'!D31</f>
        <v>1.37</v>
      </c>
    </row>
    <row r="104" spans="1:5">
      <c r="A104" s="7" t="s">
        <v>17</v>
      </c>
      <c r="B104" s="24" t="str">
        <f>'4.Calidad de Cartera'!A38</f>
        <v xml:space="preserve">Cobertura de cartera deteriorada </v>
      </c>
      <c r="C104" s="19" t="str">
        <f>'4.Calidad de Cartera'!B38</f>
        <v>167,5%</v>
      </c>
      <c r="D104" s="19">
        <f>'4.Calidad de Cartera'!C38</f>
        <v>1.429</v>
      </c>
      <c r="E104" s="19">
        <f>'4.Calidad de Cartera'!D38</f>
        <v>1.37</v>
      </c>
    </row>
    <row r="105" spans="1:5">
      <c r="B105" s="23"/>
      <c r="C105" s="21" t="e">
        <f>IF(C103-C104=0,"Check",C103-C104)</f>
        <v>#VALUE!</v>
      </c>
      <c r="D105" s="21" t="str">
        <f t="shared" ref="D105" si="38">IF(D103-D104=0,"Check",D103-D104)</f>
        <v>Check</v>
      </c>
      <c r="E105" s="21" t="str">
        <f>IF(E103-E104=0,"Check",E103-E104)</f>
        <v>Check</v>
      </c>
    </row>
    <row r="106" spans="1:5">
      <c r="B106" s="23"/>
      <c r="C106" s="19"/>
      <c r="D106" s="19"/>
      <c r="E106" s="19"/>
    </row>
    <row r="107" spans="1:5">
      <c r="A107" s="7" t="s">
        <v>15</v>
      </c>
      <c r="B107" s="23" t="str">
        <f>'0.Resumen BAP'!A33</f>
        <v>Ratio de eficiencia (4)</v>
      </c>
      <c r="C107" s="19">
        <f>'0.Resumen BAP'!B33</f>
        <v>0.502</v>
      </c>
      <c r="D107" s="19">
        <f>'0.Resumen BAP'!C33</f>
        <v>0.44</v>
      </c>
      <c r="E107" s="19">
        <f>'0.Resumen BAP'!D33</f>
        <v>0.437</v>
      </c>
    </row>
    <row r="108" spans="1:5">
      <c r="A108" s="7" t="s">
        <v>20</v>
      </c>
      <c r="B108" s="24" t="str">
        <f>'8.Eficiencia Operativa'!A6</f>
        <v>Ratio de eficiencia reportado(3)</v>
      </c>
      <c r="C108" s="19">
        <f>'8.Eficiencia Operativa'!B6</f>
        <v>0.502</v>
      </c>
      <c r="D108" s="19">
        <f>'8.Eficiencia Operativa'!C6</f>
        <v>0.44</v>
      </c>
      <c r="E108" s="19">
        <f>'8.Eficiencia Operativa'!D6</f>
        <v>0.437</v>
      </c>
    </row>
    <row r="109" spans="1:5">
      <c r="B109" s="23"/>
      <c r="C109" s="21" t="str">
        <f>IF(C107-C108=0,"Check",C107-C108)</f>
        <v>Check</v>
      </c>
      <c r="D109" s="21" t="str">
        <f t="shared" ref="D109" si="39">IF(D107-D108=0,"Check",D107-D108)</f>
        <v>Check</v>
      </c>
      <c r="E109" s="21" t="str">
        <f>IF(E107-E108=0,"Check",E107-E108)</f>
        <v>Check</v>
      </c>
    </row>
    <row r="110" spans="1:5">
      <c r="B110" s="23"/>
      <c r="C110" s="19"/>
      <c r="D110" s="19"/>
      <c r="E110" s="19"/>
    </row>
    <row r="111" spans="1:5">
      <c r="A111" s="7" t="s">
        <v>15</v>
      </c>
      <c r="B111" s="23" t="str">
        <f>'0.Resumen BAP'!A34</f>
        <v>Gastos operativos / Activos promedio totales</v>
      </c>
      <c r="C111" s="34">
        <f>'0.Resumen BAP'!B34</f>
        <v>3.0700000000000002E-2</v>
      </c>
      <c r="D111" s="34">
        <f>'0.Resumen BAP'!C34</f>
        <v>2.8299999999999999E-2</v>
      </c>
      <c r="E111" s="34">
        <f>'0.Resumen BAP'!D34</f>
        <v>2.9600000000000001E-2</v>
      </c>
    </row>
    <row r="112" spans="1:5">
      <c r="A112" s="7" t="s">
        <v>20</v>
      </c>
      <c r="B112" s="24" t="str">
        <f>'8.Eficiencia Operativa'!A7</f>
        <v>Gastos operativos / Total Activos promedios (4)</v>
      </c>
      <c r="C112" s="34" t="str">
        <f>'8.Eficiencia Operativa'!B7</f>
        <v>3,07%</v>
      </c>
      <c r="D112" s="34">
        <f>'8.Eficiencia Operativa'!C7</f>
        <v>2.8299999999999999E-2</v>
      </c>
      <c r="E112" s="34">
        <f>'8.Eficiencia Operativa'!D7</f>
        <v>2.9600000000000001E-2</v>
      </c>
    </row>
    <row r="113" spans="1:8">
      <c r="B113" s="23"/>
      <c r="C113" s="21" t="e">
        <f>IF(C111-C112=0,"Check",C111-C112)</f>
        <v>#VALUE!</v>
      </c>
      <c r="D113" s="21" t="str">
        <f t="shared" ref="D113" si="40">IF(D111-D112=0,"Check",D111-D112)</f>
        <v>Check</v>
      </c>
      <c r="E113" s="21" t="str">
        <f>IF(E111-E112=0,"Check",E111-E112)</f>
        <v>Check</v>
      </c>
    </row>
    <row r="114" spans="1:8">
      <c r="B114" s="23"/>
      <c r="C114" s="19"/>
      <c r="D114" s="19"/>
      <c r="E114" s="19"/>
    </row>
    <row r="115" spans="1:8">
      <c r="A115" s="7" t="s">
        <v>15</v>
      </c>
      <c r="B115" s="23" t="str">
        <f>'0.Resumen BAP'!A36</f>
        <v>Ratio combinado de Seguros generales (5)(6)</v>
      </c>
      <c r="C115" s="19">
        <f>'0.Resumen BAP'!B36</f>
        <v>0.79800000000000004</v>
      </c>
      <c r="D115" s="19">
        <f>'0.Resumen BAP'!C36</f>
        <v>0.85499999999999998</v>
      </c>
      <c r="E115" s="19">
        <f>'0.Resumen BAP'!D36</f>
        <v>0.88900000000000001</v>
      </c>
    </row>
    <row r="116" spans="1:8">
      <c r="A116" s="7" t="s">
        <v>19</v>
      </c>
      <c r="B116" s="23" t="str">
        <f>B115</f>
        <v>Ratio combinado de Seguros generales (5)(6)</v>
      </c>
      <c r="C116" s="19">
        <f>'12.8 Grupo Pacífico'!D42</f>
        <v>0.79783792503494877</v>
      </c>
      <c r="D116" s="19">
        <f>'12.8 Grupo Pacífico'!E42</f>
        <v>0.85499960010079623</v>
      </c>
      <c r="E116" s="19">
        <f>'12.8 Grupo Pacífico'!F42</f>
        <v>0.88855788417843451</v>
      </c>
    </row>
    <row r="117" spans="1:8">
      <c r="B117" s="23"/>
      <c r="C117" s="21">
        <f>IF(C115-C116=0,"Check",C115-C116)</f>
        <v>1.6207496505127317E-4</v>
      </c>
      <c r="D117" s="21">
        <f t="shared" ref="D117" si="41">IF(D115-D116=0,"Check",D115-D116)</f>
        <v>3.9989920375127497E-7</v>
      </c>
      <c r="E117" s="21">
        <f>IF(E115-E116=0,"Check",E115-E116)</f>
        <v>4.42115821565503E-4</v>
      </c>
    </row>
    <row r="118" spans="1:8">
      <c r="B118" s="23"/>
      <c r="C118" s="19"/>
      <c r="D118" s="19"/>
      <c r="E118" s="19"/>
    </row>
    <row r="119" spans="1:8">
      <c r="A119" s="7" t="s">
        <v>15</v>
      </c>
      <c r="B119" s="23" t="str">
        <f>'0.Resumen BAP'!A37</f>
        <v>Siniestralidad neta ganada (6)</v>
      </c>
      <c r="C119" s="19">
        <f>'0.Resumen BAP'!B37</f>
        <v>0.59799999999999998</v>
      </c>
      <c r="D119" s="19">
        <f>'0.Resumen BAP'!C37</f>
        <v>0.96399999999999997</v>
      </c>
      <c r="E119" s="19">
        <f>'0.Resumen BAP'!D37</f>
        <v>1.0740000000000001</v>
      </c>
      <c r="H119" s="14"/>
    </row>
    <row r="120" spans="1:8">
      <c r="A120" s="7" t="s">
        <v>19</v>
      </c>
      <c r="B120" s="23" t="str">
        <f>B119</f>
        <v>Siniestralidad neta ganada (6)</v>
      </c>
      <c r="C120" s="19">
        <f>'12.8 Grupo Pacífico'!D36</f>
        <v>-0.59768140800022751</v>
      </c>
      <c r="D120" s="19">
        <f>'12.8 Grupo Pacífico'!E36</f>
        <v>-0.96359323153040177</v>
      </c>
      <c r="E120" s="19">
        <f>'12.8 Grupo Pacífico'!F36</f>
        <v>-1.0737299902619091</v>
      </c>
    </row>
    <row r="121" spans="1:8">
      <c r="B121" s="23"/>
      <c r="C121" s="36">
        <f>IF(C119+C120=0,"Check",C119+C120)</f>
        <v>3.1859199977246622E-4</v>
      </c>
      <c r="D121" s="36">
        <f t="shared" ref="D121:E121" si="42">IF(D119+D120=0,"Check",D119+D120)</f>
        <v>4.0676846959819546E-4</v>
      </c>
      <c r="E121" s="36">
        <f t="shared" si="42"/>
        <v>2.7000973809099271E-4</v>
      </c>
    </row>
    <row r="122" spans="1:8">
      <c r="B122" s="23"/>
      <c r="C122" s="19"/>
      <c r="D122" s="19"/>
      <c r="E122" s="19"/>
    </row>
    <row r="123" spans="1:8">
      <c r="A123" s="7" t="s">
        <v>15</v>
      </c>
      <c r="B123" s="23" t="str">
        <f>'0.Resumen BAP'!A39</f>
        <v>Ratio BIS(8)</v>
      </c>
      <c r="C123" s="19">
        <f>'0.Resumen BAP'!B39</f>
        <v>0.14799999999999999</v>
      </c>
      <c r="D123" s="19">
        <f>'0.Resumen BAP'!C39</f>
        <v>0.1646</v>
      </c>
      <c r="E123" s="19">
        <f>'0.Resumen BAP'!D39</f>
        <v>0.15340000000000001</v>
      </c>
    </row>
    <row r="124" spans="1:8">
      <c r="A124" s="7" t="s">
        <v>25</v>
      </c>
      <c r="B124" s="23" t="str">
        <f>B123</f>
        <v>Ratio BIS(8)</v>
      </c>
      <c r="C124" s="19">
        <f>'9.2.Capital Regulatorio BCP'!B49</f>
        <v>0.14799999999999999</v>
      </c>
      <c r="D124" s="19">
        <f>'9.2.Capital Regulatorio BCP'!C49</f>
        <v>0.1646</v>
      </c>
      <c r="E124" s="19">
        <f>'9.2.Capital Regulatorio BCP'!D49</f>
        <v>0.15340000000000001</v>
      </c>
    </row>
    <row r="125" spans="1:8">
      <c r="B125" s="23"/>
      <c r="C125" s="21" t="str">
        <f t="shared" ref="C125:D125" si="43">IF(C123-C124=0,"Check",C123-C124)</f>
        <v>Check</v>
      </c>
      <c r="D125" s="21" t="str">
        <f t="shared" si="43"/>
        <v>Check</v>
      </c>
      <c r="E125" s="21" t="str">
        <f>IF(E123-E124=0,"Check",E123-E124)</f>
        <v>Check</v>
      </c>
    </row>
    <row r="126" spans="1:8">
      <c r="B126" s="23"/>
      <c r="C126" s="19"/>
      <c r="D126" s="19"/>
      <c r="E126" s="19"/>
    </row>
    <row r="127" spans="1:8">
      <c r="A127" s="7" t="s">
        <v>15</v>
      </c>
      <c r="B127" s="23" t="str">
        <f>'0.Resumen BAP'!A40</f>
        <v>Ratio Tier 1 (9)</v>
      </c>
      <c r="C127" s="19">
        <f>'0.Resumen BAP'!B40</f>
        <v>0.10539999999999999</v>
      </c>
      <c r="D127" s="19">
        <f>'0.Resumen BAP'!C40</f>
        <v>0.10589999999999999</v>
      </c>
      <c r="E127" s="19">
        <f>'0.Resumen BAP'!D40</f>
        <v>0.1031</v>
      </c>
    </row>
    <row r="128" spans="1:8">
      <c r="A128" s="7" t="s">
        <v>25</v>
      </c>
      <c r="B128" s="26" t="str">
        <f>'9.2.Capital Regulatorio BCP'!A47</f>
        <v>Ratio Capital Regulatorio Nivel 1 (8)</v>
      </c>
      <c r="C128" s="19">
        <f>'9.2.Capital Regulatorio BCP'!B47</f>
        <v>0.10539999999999999</v>
      </c>
      <c r="D128" s="19">
        <f>'9.2.Capital Regulatorio BCP'!C47</f>
        <v>0.10589999999999999</v>
      </c>
      <c r="E128" s="19">
        <f>'9.2.Capital Regulatorio BCP'!D47</f>
        <v>0.1031</v>
      </c>
    </row>
    <row r="129" spans="1:5">
      <c r="B129" s="23"/>
      <c r="C129" s="21" t="str">
        <f t="shared" ref="C129" si="44">IF(C127-C128=0,"Check",C127-C128)</f>
        <v>Check</v>
      </c>
      <c r="D129" s="21" t="str">
        <f t="shared" ref="D129" si="45">IF(D127-D128=0,"Check",D127-D128)</f>
        <v>Check</v>
      </c>
      <c r="E129" s="21" t="str">
        <f>IF(E127-E128=0,"Check",E127-E128)</f>
        <v>Check</v>
      </c>
    </row>
    <row r="130" spans="1:5">
      <c r="B130" s="23"/>
      <c r="C130" s="19"/>
      <c r="D130" s="19"/>
      <c r="E130" s="19"/>
    </row>
    <row r="131" spans="1:5">
      <c r="A131" s="7" t="s">
        <v>15</v>
      </c>
      <c r="B131" s="23" t="str">
        <f>'0.Resumen BAP'!A41</f>
        <v>Ratio common equity tier 1 (10)</v>
      </c>
      <c r="C131" s="19" t="str">
        <f>'0.Resumen BAP'!B41</f>
        <v>11,22%</v>
      </c>
      <c r="D131" s="19">
        <f>'0.Resumen BAP'!C41</f>
        <v>0.1111</v>
      </c>
      <c r="E131" s="19">
        <f>'0.Resumen BAP'!D41</f>
        <v>0.1123</v>
      </c>
    </row>
    <row r="132" spans="1:5">
      <c r="A132" s="7" t="s">
        <v>25</v>
      </c>
      <c r="B132" s="24" t="str">
        <f>'9.2.Capital Regulatorio BCP'!A48</f>
        <v xml:space="preserve">Ratio Tier 1 Common Equity (9) </v>
      </c>
      <c r="C132" s="19" t="str">
        <f>'9.2.Capital Regulatorio BCP'!B48</f>
        <v>11,22%</v>
      </c>
      <c r="D132" s="19">
        <f>'9.2.Capital Regulatorio BCP'!C48</f>
        <v>0.1111</v>
      </c>
      <c r="E132" s="19">
        <f>'9.2.Capital Regulatorio BCP'!D48</f>
        <v>0.1123</v>
      </c>
    </row>
    <row r="133" spans="1:5">
      <c r="B133" s="23"/>
      <c r="C133" s="21" t="e">
        <f t="shared" ref="C133" si="46">IF(C131-C132=0,"Check",C131-C132)</f>
        <v>#VALUE!</v>
      </c>
      <c r="D133" s="21" t="str">
        <f t="shared" ref="D133" si="47">IF(D131-D132=0,"Check",D131-D132)</f>
        <v>Check</v>
      </c>
      <c r="E133" s="21" t="str">
        <f>IF(E131-E132=0,"Check",E131-E132)</f>
        <v>Check</v>
      </c>
    </row>
    <row r="134" spans="1:5">
      <c r="B134" s="23"/>
      <c r="C134" s="19"/>
      <c r="D134" s="19"/>
      <c r="E134" s="19"/>
    </row>
    <row r="135" spans="1:5">
      <c r="A135" s="7" t="s">
        <v>15</v>
      </c>
      <c r="B135" s="23" t="str">
        <f>'0.Resumen BAP'!A46</f>
        <v>Empleados</v>
      </c>
      <c r="C135" s="16">
        <f>'0.Resumen BAP'!B46</f>
        <v>38219</v>
      </c>
      <c r="D135" s="16">
        <f>'0.Resumen BAP'!C46</f>
        <v>36233</v>
      </c>
      <c r="E135" s="16">
        <f>'0.Resumen BAP'!D46</f>
        <v>35776</v>
      </c>
    </row>
    <row r="136" spans="1:5">
      <c r="B136" s="23"/>
      <c r="C136" s="32"/>
      <c r="D136" s="32"/>
      <c r="E136" s="32"/>
    </row>
    <row r="137" spans="1:5">
      <c r="B137" s="23"/>
      <c r="C137" s="16"/>
      <c r="D137" s="16"/>
      <c r="E137" s="16"/>
    </row>
    <row r="138" spans="1:5">
      <c r="B138" s="23"/>
      <c r="C138" s="16"/>
      <c r="D138" s="16"/>
      <c r="E138" s="16"/>
    </row>
    <row r="139" spans="1:5">
      <c r="A139" s="7" t="s">
        <v>15</v>
      </c>
      <c r="B139" s="23" t="str">
        <f>'0.Resumen BAP'!A48</f>
        <v>Acciones Totales</v>
      </c>
      <c r="C139" s="16">
        <f>'0.Resumen BAP'!B48</f>
        <v>94382</v>
      </c>
      <c r="D139" s="16">
        <f>'0.Resumen BAP'!C48</f>
        <v>94382</v>
      </c>
      <c r="E139" s="16">
        <f>'0.Resumen BAP'!D48</f>
        <v>94382</v>
      </c>
    </row>
    <row r="140" spans="1:5">
      <c r="B140" s="23"/>
      <c r="C140" s="32"/>
      <c r="D140" s="32"/>
      <c r="E140" s="32"/>
    </row>
    <row r="141" spans="1:5">
      <c r="B141" s="23"/>
      <c r="C141" s="16"/>
      <c r="D141" s="16"/>
      <c r="E141" s="16"/>
    </row>
    <row r="142" spans="1:5">
      <c r="B142" s="23"/>
      <c r="C142" s="16"/>
      <c r="D142" s="16"/>
      <c r="E142" s="16"/>
    </row>
    <row r="143" spans="1:5">
      <c r="A143" s="7" t="s">
        <v>15</v>
      </c>
      <c r="B143" s="23" t="str">
        <f>'0.Resumen BAP'!A49</f>
        <v xml:space="preserve">  Acciones de Tesorería (11)</v>
      </c>
      <c r="C143" s="16">
        <f>'0.Resumen BAP'!B49</f>
        <v>14977</v>
      </c>
      <c r="D143" s="16">
        <f>'0.Resumen BAP'!C49</f>
        <v>14872</v>
      </c>
      <c r="E143" s="16">
        <f>'0.Resumen BAP'!D49</f>
        <v>14866</v>
      </c>
    </row>
    <row r="144" spans="1:5">
      <c r="B144" s="23"/>
      <c r="C144" s="32"/>
      <c r="D144" s="32"/>
      <c r="E144" s="32"/>
    </row>
    <row r="145" spans="1:5">
      <c r="B145" s="23"/>
      <c r="C145" s="16"/>
      <c r="D145" s="16"/>
      <c r="E145" s="16"/>
    </row>
    <row r="146" spans="1:5">
      <c r="B146" s="23"/>
      <c r="C146" s="16"/>
      <c r="D146" s="16"/>
      <c r="E146" s="16"/>
    </row>
    <row r="147" spans="1:5">
      <c r="A147" s="7" t="s">
        <v>15</v>
      </c>
      <c r="B147" s="23" t="str">
        <f>'0.Resumen BAP'!A50</f>
        <v xml:space="preserve">  Acciones Flotantes</v>
      </c>
      <c r="C147" s="16">
        <f>'0.Resumen BAP'!B50</f>
        <v>79405</v>
      </c>
      <c r="D147" s="16">
        <f>'0.Resumen BAP'!C50</f>
        <v>79510</v>
      </c>
      <c r="E147" s="16">
        <f>'0.Resumen BAP'!D50</f>
        <v>79516</v>
      </c>
    </row>
    <row r="148" spans="1:5">
      <c r="B148" s="23"/>
      <c r="C148" s="33"/>
      <c r="D148" s="33"/>
      <c r="E148" s="33"/>
    </row>
    <row r="149" spans="1:5">
      <c r="B149" s="23"/>
    </row>
    <row r="150" spans="1:5">
      <c r="A150" s="7" t="s">
        <v>26</v>
      </c>
      <c r="B150" s="23" t="str">
        <f>'0.1.Contribuciones BAP'!A5</f>
        <v xml:space="preserve"> BCP Individual</v>
      </c>
      <c r="C150" s="16">
        <f>'0.1.Contribuciones BAP'!B5</f>
        <v>-528404</v>
      </c>
      <c r="D150" s="16">
        <f>'0.1.Contribuciones BAP'!C5</f>
        <v>724547</v>
      </c>
      <c r="E150" s="16">
        <f>'0.1.Contribuciones BAP'!D5</f>
        <v>727577</v>
      </c>
    </row>
    <row r="151" spans="1:5">
      <c r="B151" s="38" t="s">
        <v>27</v>
      </c>
      <c r="C151" s="16">
        <f>'12.4 BCP Individual'!O41</f>
        <v>-803113</v>
      </c>
      <c r="D151" s="16">
        <f>'12.4 BCP Individual'!P41</f>
        <v>755518</v>
      </c>
      <c r="E151" s="16">
        <f>'12.4 BCP Individual'!Q41</f>
        <v>797761</v>
      </c>
    </row>
    <row r="152" spans="1:5">
      <c r="B152" s="23"/>
      <c r="C152" s="41">
        <f t="shared" ref="C152:E152" si="48">IF(C150-C151=0,"Check",C150-C151)</f>
        <v>274709</v>
      </c>
      <c r="D152" s="41">
        <f t="shared" si="48"/>
        <v>-30971</v>
      </c>
      <c r="E152" s="41">
        <f t="shared" si="48"/>
        <v>-70184</v>
      </c>
    </row>
    <row r="153" spans="1:5">
      <c r="B153" s="23"/>
      <c r="C153" s="41"/>
      <c r="D153" s="41"/>
      <c r="E153" s="41"/>
    </row>
    <row r="154" spans="1:5">
      <c r="A154" s="7" t="s">
        <v>26</v>
      </c>
      <c r="B154" s="23" t="str">
        <f>'0.1.Contribuciones BAP'!A6</f>
        <v xml:space="preserve"> BCP Bolivia</v>
      </c>
      <c r="C154" s="16">
        <f>'0.1.Contribuciones BAP'!B6</f>
        <v>-39583</v>
      </c>
      <c r="D154" s="16">
        <f>'0.1.Contribuciones BAP'!C6</f>
        <v>11453</v>
      </c>
      <c r="E154" s="16">
        <f>'0.1.Contribuciones BAP'!D6</f>
        <v>15162</v>
      </c>
    </row>
    <row r="155" spans="1:5">
      <c r="B155" s="23" t="str">
        <f>'12.5 BCP Bolivia'!A39</f>
        <v>Utilidad neta</v>
      </c>
      <c r="C155" s="16">
        <f>'12.5 BCP Bolivia'!B39</f>
        <v>-39582</v>
      </c>
      <c r="D155" s="16">
        <f>'12.5 BCP Bolivia'!C39</f>
        <v>11453</v>
      </c>
      <c r="E155" s="16">
        <f>'12.5 BCP Bolivia'!D39</f>
        <v>15161</v>
      </c>
    </row>
    <row r="156" spans="1:5">
      <c r="B156" s="23"/>
      <c r="C156" s="21">
        <f t="shared" ref="C156:E156" si="49">IF(C154-C155=0,"Check",C154-C155)</f>
        <v>-1</v>
      </c>
      <c r="D156" s="39" t="str">
        <f t="shared" si="49"/>
        <v>Check</v>
      </c>
      <c r="E156" s="21">
        <f t="shared" si="49"/>
        <v>1</v>
      </c>
    </row>
    <row r="157" spans="1:5">
      <c r="B157" s="23"/>
      <c r="C157" s="21"/>
      <c r="D157" s="39"/>
      <c r="E157" s="21"/>
    </row>
    <row r="158" spans="1:5">
      <c r="A158" s="7" t="s">
        <v>26</v>
      </c>
      <c r="B158" s="23" t="str">
        <f>'0.1.Contribuciones BAP'!A8</f>
        <v xml:space="preserve"> Mibanco (1)</v>
      </c>
      <c r="C158" s="16">
        <f>'0.1.Contribuciones BAP'!B8</f>
        <v>-271439</v>
      </c>
      <c r="D158" s="16">
        <f>'0.1.Contribuciones BAP'!C8</f>
        <v>13738</v>
      </c>
      <c r="E158" s="16">
        <f>'0.1.Contribuciones BAP'!D8</f>
        <v>54058</v>
      </c>
    </row>
    <row r="159" spans="1:5">
      <c r="B159" s="23" t="str">
        <f>'12.6 Mibanco'!A39</f>
        <v>Utilidad neta</v>
      </c>
      <c r="C159" s="16">
        <f>'12.6 Mibanco'!B39</f>
        <v>-277703</v>
      </c>
      <c r="D159" s="16">
        <f>'12.6 Mibanco'!C39</f>
        <v>14055</v>
      </c>
      <c r="E159" s="16">
        <f>'12.6 Mibanco'!D39</f>
        <v>55305</v>
      </c>
    </row>
    <row r="160" spans="1:5">
      <c r="B160" s="23"/>
    </row>
    <row r="161" spans="1:7">
      <c r="A161" s="7" t="s">
        <v>26</v>
      </c>
      <c r="B161" s="23" t="str">
        <f>'0.1.Contribuciones BAP'!A9</f>
        <v xml:space="preserve"> Mibanco Colombia</v>
      </c>
      <c r="C161" s="16">
        <f>'0.1.Contribuciones BAP'!B9</f>
        <v>-14096</v>
      </c>
      <c r="D161" s="16">
        <f>'0.1.Contribuciones BAP'!C9</f>
        <v>1358</v>
      </c>
      <c r="E161" s="16">
        <f>'0.1.Contribuciones BAP'!D9</f>
        <v>5202</v>
      </c>
    </row>
    <row r="162" spans="1:7">
      <c r="B162" s="23"/>
      <c r="C162" s="16"/>
      <c r="D162" s="16"/>
      <c r="E162" s="16"/>
    </row>
    <row r="163" spans="1:7">
      <c r="B163" s="23"/>
    </row>
    <row r="164" spans="1:7">
      <c r="A164" s="7" t="s">
        <v>26</v>
      </c>
      <c r="B164" s="23" t="str">
        <f>'0.1.Contribuciones BAP'!A11</f>
        <v xml:space="preserve"> Grupo Pacífico (2)</v>
      </c>
      <c r="C164" s="16">
        <f>'0.1.Contribuciones BAP'!B11</f>
        <v>99686</v>
      </c>
      <c r="D164" s="16">
        <f>'0.1.Contribuciones BAP'!C11</f>
        <v>-95573</v>
      </c>
      <c r="E164" s="16">
        <f>'0.1.Contribuciones BAP'!D11</f>
        <v>-158052</v>
      </c>
    </row>
    <row r="165" spans="1:7">
      <c r="B165" s="23" t="str">
        <f>'12.8 Grupo Pacífico'!A32</f>
        <v>Utilidad neta</v>
      </c>
      <c r="C165" s="16">
        <f>'12.8 Grupo Pacífico'!D32</f>
        <v>99036.205364413472</v>
      </c>
      <c r="D165" s="16">
        <f>'12.8 Grupo Pacífico'!E32</f>
        <v>-98427.605030001476</v>
      </c>
      <c r="E165" s="16">
        <f>'12.8 Grupo Pacífico'!F32</f>
        <v>-160546.07187000063</v>
      </c>
    </row>
    <row r="166" spans="1:7">
      <c r="B166" s="23"/>
      <c r="C166" s="16"/>
    </row>
    <row r="167" spans="1:7">
      <c r="A167" s="7" t="s">
        <v>26</v>
      </c>
      <c r="B167" s="23" t="str">
        <f>'0.1.Contribuciones BAP'!A12</f>
        <v xml:space="preserve"> Prima AFP</v>
      </c>
      <c r="C167" s="16">
        <f>'0.1.Contribuciones BAP'!B12</f>
        <v>51232</v>
      </c>
      <c r="D167" s="16">
        <f>'0.1.Contribuciones BAP'!C12</f>
        <v>34596</v>
      </c>
      <c r="E167" s="16">
        <f>'0.1.Contribuciones BAP'!D12</f>
        <v>44301</v>
      </c>
      <c r="F167" s="16"/>
      <c r="G167" s="16"/>
    </row>
    <row r="168" spans="1:7">
      <c r="B168" s="23"/>
      <c r="C168" s="16"/>
      <c r="D168" s="16"/>
      <c r="E168" s="16"/>
    </row>
    <row r="169" spans="1:7">
      <c r="B169" s="23"/>
    </row>
    <row r="170" spans="1:7">
      <c r="A170" s="7" t="s">
        <v>26</v>
      </c>
      <c r="B170" s="23" t="str">
        <f>'0.1.Contribuciones BAP'!A14</f>
        <v xml:space="preserve"> Credicorp Capital</v>
      </c>
      <c r="C170" s="16">
        <f>'0.1.Contribuciones BAP'!B14</f>
        <v>15616</v>
      </c>
      <c r="D170" s="16">
        <f>'0.1.Contribuciones BAP'!C14</f>
        <v>11377</v>
      </c>
      <c r="E170" s="16">
        <f>'0.1.Contribuciones BAP'!D14</f>
        <v>19071</v>
      </c>
    </row>
    <row r="171" spans="1:7">
      <c r="B171" s="23"/>
      <c r="C171" s="16"/>
      <c r="D171" s="16"/>
      <c r="E171" s="16"/>
    </row>
    <row r="172" spans="1:7">
      <c r="B172" s="23"/>
    </row>
    <row r="173" spans="1:7">
      <c r="A173" s="7" t="s">
        <v>26</v>
      </c>
      <c r="B173" s="23" t="str">
        <f>'0.1.Contribuciones BAP'!A15</f>
        <v xml:space="preserve"> Atlantic Security Bank</v>
      </c>
      <c r="C173" s="16">
        <f>'0.1.Contribuciones BAP'!B15</f>
        <v>127105</v>
      </c>
      <c r="D173" s="16">
        <f>'0.1.Contribuciones BAP'!C15</f>
        <v>25324</v>
      </c>
      <c r="E173" s="16">
        <f>'0.1.Contribuciones BAP'!D15</f>
        <v>45372</v>
      </c>
    </row>
    <row r="174" spans="1:7">
      <c r="B174" s="23"/>
      <c r="C174" s="16"/>
      <c r="D174" s="16"/>
      <c r="E174" s="16"/>
    </row>
    <row r="175" spans="1:7">
      <c r="B175" s="23"/>
    </row>
    <row r="176" spans="1:7">
      <c r="A176" s="7" t="s">
        <v>26</v>
      </c>
      <c r="B176" s="23" t="str">
        <f>'0.1.Contribuciones BAP'!A17</f>
        <v>Utilidad neta atribuible a Credicorp</v>
      </c>
      <c r="C176" s="16">
        <f>'0.1.Contribuciones BAP'!B17</f>
        <v>-620390</v>
      </c>
      <c r="D176" s="16">
        <f>'0.1.Contribuciones BAP'!C17</f>
        <v>660798</v>
      </c>
      <c r="E176" s="16">
        <f>'0.1.Contribuciones BAP'!D17</f>
        <v>699469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rgb="FFD0CECE"/>
  </sheetPr>
  <dimension ref="A1:U79"/>
  <sheetViews>
    <sheetView showGridLines="0" zoomScale="60" zoomScaleNormal="60" workbookViewId="0">
      <selection activeCell="A4" sqref="A4:C4"/>
    </sheetView>
  </sheetViews>
  <sheetFormatPr baseColWidth="10" defaultColWidth="11.453125" defaultRowHeight="14"/>
  <cols>
    <col min="1" max="1" width="44.08984375" style="648" customWidth="1"/>
    <col min="2" max="3" width="11.453125" style="648"/>
    <col min="4" max="6" width="15.6328125" style="648" customWidth="1"/>
    <col min="7" max="8" width="11.54296875" style="648" bestFit="1" customWidth="1"/>
    <col min="9" max="12" width="11.453125" style="648"/>
    <col min="13" max="13" width="37.453125" style="648" customWidth="1"/>
    <col min="14" max="14" width="15.08984375" style="648" customWidth="1"/>
    <col min="15" max="20" width="13.54296875" style="648" customWidth="1"/>
    <col min="21" max="21" width="15.6328125" style="648" bestFit="1" customWidth="1"/>
    <col min="22" max="16384" width="11.453125" style="648"/>
  </cols>
  <sheetData>
    <row r="1" spans="1:21" s="1004" customFormat="1">
      <c r="A1" s="1892" t="s">
        <v>370</v>
      </c>
      <c r="B1" s="1892"/>
      <c r="C1" s="1892"/>
      <c r="D1" s="1892"/>
      <c r="E1" s="1892"/>
      <c r="F1" s="1892"/>
      <c r="G1" s="1892"/>
      <c r="H1" s="1892"/>
      <c r="K1" s="1951" t="s">
        <v>370</v>
      </c>
      <c r="L1" s="1951"/>
      <c r="M1" s="1951"/>
      <c r="N1" s="1951"/>
      <c r="O1" s="1951"/>
      <c r="P1" s="1951"/>
      <c r="Q1" s="651"/>
      <c r="R1" s="651"/>
      <c r="S1" s="651"/>
      <c r="T1" s="651"/>
      <c r="U1" s="651"/>
    </row>
    <row r="2" spans="1:21" s="1004" customFormat="1">
      <c r="A2" s="1892" t="s">
        <v>371</v>
      </c>
      <c r="B2" s="1892"/>
      <c r="C2" s="1892"/>
      <c r="D2" s="1892"/>
      <c r="E2" s="1892"/>
      <c r="F2" s="1892"/>
      <c r="G2" s="1892"/>
      <c r="H2" s="1892"/>
      <c r="K2" s="1951" t="s">
        <v>372</v>
      </c>
      <c r="L2" s="1951"/>
      <c r="M2" s="1951"/>
      <c r="N2" s="1951"/>
      <c r="O2" s="1951"/>
      <c r="P2" s="1951"/>
      <c r="Q2" s="651"/>
      <c r="R2" s="651"/>
      <c r="S2" s="651"/>
      <c r="T2" s="651"/>
      <c r="U2" s="651"/>
    </row>
    <row r="3" spans="1:21" s="1004" customFormat="1">
      <c r="A3" s="1892" t="s">
        <v>373</v>
      </c>
      <c r="B3" s="1892"/>
      <c r="C3" s="1892"/>
      <c r="D3" s="1892"/>
      <c r="E3" s="1892"/>
      <c r="F3" s="1892"/>
      <c r="G3" s="1892"/>
      <c r="H3" s="1892"/>
      <c r="K3" s="1951" t="s">
        <v>374</v>
      </c>
      <c r="L3" s="1951"/>
      <c r="M3" s="1951"/>
      <c r="N3" s="1951"/>
      <c r="O3" s="1951"/>
      <c r="P3" s="1951"/>
      <c r="Q3" s="651"/>
      <c r="R3" s="651"/>
      <c r="S3" s="651"/>
      <c r="T3" s="651"/>
      <c r="U3" s="651"/>
    </row>
    <row r="4" spans="1:21" s="1004" customFormat="1" ht="14.5" thickBot="1">
      <c r="A4" s="1957" t="s">
        <v>34</v>
      </c>
      <c r="B4" s="1957"/>
      <c r="C4" s="1957"/>
      <c r="D4" s="826"/>
      <c r="E4" s="826"/>
      <c r="F4" s="826"/>
      <c r="G4" s="826"/>
      <c r="H4" s="826"/>
      <c r="K4" s="1957" t="s">
        <v>34</v>
      </c>
      <c r="L4" s="1957"/>
      <c r="M4" s="1957"/>
      <c r="N4" s="1009"/>
      <c r="O4" s="1009"/>
      <c r="P4" s="1009"/>
      <c r="Q4" s="651"/>
      <c r="R4" s="651"/>
      <c r="S4" s="651"/>
      <c r="T4" s="651"/>
      <c r="U4" s="651"/>
    </row>
    <row r="5" spans="1:21">
      <c r="A5" s="1251"/>
      <c r="B5" s="1252"/>
      <c r="C5" s="1253"/>
      <c r="D5" s="1842" t="s">
        <v>88</v>
      </c>
      <c r="E5" s="1846"/>
      <c r="F5" s="1843"/>
      <c r="G5" s="1955" t="s">
        <v>30</v>
      </c>
      <c r="H5" s="1956"/>
      <c r="K5" s="1254"/>
      <c r="L5" s="1254"/>
      <c r="M5" s="1254"/>
      <c r="N5" s="1842" t="s">
        <v>88</v>
      </c>
      <c r="O5" s="1846"/>
      <c r="P5" s="1843"/>
      <c r="Q5" s="1955" t="s">
        <v>30</v>
      </c>
      <c r="R5" s="1956"/>
      <c r="S5" s="1833" t="s">
        <v>782</v>
      </c>
      <c r="T5" s="1835"/>
      <c r="U5" s="526" t="s">
        <v>771</v>
      </c>
    </row>
    <row r="6" spans="1:21" ht="14.5" thickBot="1">
      <c r="A6" s="1965"/>
      <c r="B6" s="1966"/>
      <c r="C6" s="1967"/>
      <c r="D6" s="1255">
        <v>43983</v>
      </c>
      <c r="E6" s="1256">
        <v>44256</v>
      </c>
      <c r="F6" s="1257">
        <v>44348</v>
      </c>
      <c r="G6" s="1258" t="s">
        <v>32</v>
      </c>
      <c r="H6" s="1259" t="s">
        <v>33</v>
      </c>
      <c r="K6" s="1260"/>
      <c r="L6" s="1260"/>
      <c r="M6" s="1260"/>
      <c r="N6" s="1255">
        <v>43983</v>
      </c>
      <c r="O6" s="1256">
        <v>44256</v>
      </c>
      <c r="P6" s="1257">
        <v>44348</v>
      </c>
      <c r="Q6" s="1258" t="s">
        <v>32</v>
      </c>
      <c r="R6" s="1259" t="s">
        <v>33</v>
      </c>
      <c r="S6" s="850">
        <v>43983</v>
      </c>
      <c r="T6" s="851">
        <v>44348</v>
      </c>
      <c r="U6" s="527" t="s">
        <v>772</v>
      </c>
    </row>
    <row r="7" spans="1:21">
      <c r="A7" s="1968" t="s">
        <v>375</v>
      </c>
      <c r="B7" s="1969"/>
      <c r="C7" s="1970"/>
      <c r="D7" s="1026"/>
      <c r="E7" s="1026"/>
      <c r="F7" s="1027"/>
      <c r="G7" s="537"/>
      <c r="H7" s="362"/>
      <c r="K7" s="1261" t="s">
        <v>376</v>
      </c>
      <c r="L7" s="1262"/>
      <c r="M7" s="1263"/>
      <c r="N7" s="1025"/>
      <c r="O7" s="1026"/>
      <c r="P7" s="1026"/>
      <c r="Q7" s="360"/>
      <c r="R7" s="362"/>
      <c r="U7" s="379"/>
    </row>
    <row r="8" spans="1:21" ht="14.4" customHeight="1">
      <c r="A8" s="1942" t="s">
        <v>876</v>
      </c>
      <c r="B8" s="1943"/>
      <c r="C8" s="1264"/>
      <c r="D8" s="539"/>
      <c r="E8" s="539"/>
      <c r="F8" s="540"/>
      <c r="G8" s="1037"/>
      <c r="H8" s="1038"/>
      <c r="K8" s="1034"/>
      <c r="L8" s="1265" t="s">
        <v>378</v>
      </c>
      <c r="M8" s="1031"/>
      <c r="N8" s="959">
        <v>2727369</v>
      </c>
      <c r="O8" s="1035">
        <v>2816073</v>
      </c>
      <c r="P8" s="1035">
        <v>2891579</v>
      </c>
      <c r="Q8" s="377">
        <v>2.7E-2</v>
      </c>
      <c r="R8" s="1266">
        <v>0.06</v>
      </c>
      <c r="S8" s="368">
        <v>5890978</v>
      </c>
      <c r="T8" s="368">
        <v>5707652</v>
      </c>
      <c r="U8" s="379">
        <v>-3.1E-2</v>
      </c>
    </row>
    <row r="9" spans="1:21" ht="16.25" customHeight="1">
      <c r="A9" s="1267" t="s">
        <v>379</v>
      </c>
      <c r="B9" s="1268"/>
      <c r="C9" s="1264"/>
      <c r="D9" s="1035">
        <v>6685864</v>
      </c>
      <c r="E9" s="1035">
        <v>7281695</v>
      </c>
      <c r="F9" s="1036">
        <v>8883164</v>
      </c>
      <c r="G9" s="1037">
        <v>0.22</v>
      </c>
      <c r="H9" s="1038">
        <v>0.32900000000000001</v>
      </c>
      <c r="K9" s="1028"/>
      <c r="L9" s="457" t="s">
        <v>849</v>
      </c>
      <c r="M9" s="472"/>
      <c r="N9" s="959">
        <v>-766019</v>
      </c>
      <c r="O9" s="1035">
        <v>-692690</v>
      </c>
      <c r="P9" s="1035">
        <v>-582537</v>
      </c>
      <c r="Q9" s="377">
        <v>-0.159</v>
      </c>
      <c r="R9" s="1266">
        <v>-0.24</v>
      </c>
      <c r="S9" s="368">
        <v>-1550101</v>
      </c>
      <c r="T9" s="368">
        <v>-1275227</v>
      </c>
      <c r="U9" s="379">
        <v>-0.17699999999999999</v>
      </c>
    </row>
    <row r="10" spans="1:21" ht="14.4" customHeight="1">
      <c r="A10" s="1267" t="s">
        <v>380</v>
      </c>
      <c r="B10" s="1268"/>
      <c r="C10" s="1264"/>
      <c r="D10" s="1035">
        <v>29430518</v>
      </c>
      <c r="E10" s="1035">
        <v>31895249</v>
      </c>
      <c r="F10" s="1036">
        <v>29075474</v>
      </c>
      <c r="G10" s="1037">
        <v>-8.7999999999999995E-2</v>
      </c>
      <c r="H10" s="1038">
        <v>-1.2E-2</v>
      </c>
      <c r="K10" s="1034"/>
      <c r="L10" s="441" t="s">
        <v>381</v>
      </c>
      <c r="M10" s="1269"/>
      <c r="N10" s="953">
        <v>1961350</v>
      </c>
      <c r="O10" s="1039">
        <v>2123383</v>
      </c>
      <c r="P10" s="1039">
        <v>2309042</v>
      </c>
      <c r="Q10" s="1270">
        <v>8.6999999999999994E-2</v>
      </c>
      <c r="R10" s="1271">
        <v>0.17699999999999999</v>
      </c>
      <c r="S10" s="437">
        <v>4340877</v>
      </c>
      <c r="T10" s="437">
        <v>4432425</v>
      </c>
      <c r="U10" s="438">
        <v>2.1000000000000001E-2</v>
      </c>
    </row>
    <row r="11" spans="1:21">
      <c r="A11" s="1937"/>
      <c r="B11" s="1938"/>
      <c r="C11" s="1264"/>
      <c r="D11" s="539"/>
      <c r="E11" s="539"/>
      <c r="F11" s="540"/>
      <c r="G11" s="1037"/>
      <c r="H11" s="1038"/>
      <c r="K11" s="1028"/>
      <c r="L11" s="1265"/>
      <c r="M11" s="1031"/>
      <c r="N11" s="363"/>
      <c r="O11" s="539"/>
      <c r="P11" s="539"/>
      <c r="Q11" s="367"/>
      <c r="R11" s="1033"/>
      <c r="S11" s="439"/>
      <c r="T11" s="439"/>
      <c r="U11" s="440"/>
    </row>
    <row r="12" spans="1:21">
      <c r="A12" s="1939" t="s">
        <v>382</v>
      </c>
      <c r="B12" s="1940"/>
      <c r="C12" s="1941"/>
      <c r="D12" s="1039">
        <v>36116382</v>
      </c>
      <c r="E12" s="1039">
        <v>39176944</v>
      </c>
      <c r="F12" s="1040">
        <v>37958638</v>
      </c>
      <c r="G12" s="1043">
        <v>-3.1E-2</v>
      </c>
      <c r="H12" s="1044">
        <v>5.0999999999999997E-2</v>
      </c>
      <c r="K12" s="1028" t="s">
        <v>156</v>
      </c>
      <c r="L12" s="1265"/>
      <c r="M12" s="1031"/>
      <c r="N12" s="959">
        <v>-2557658</v>
      </c>
      <c r="O12" s="1035">
        <v>-622982</v>
      </c>
      <c r="P12" s="1035">
        <v>-441007</v>
      </c>
      <c r="Q12" s="377">
        <v>-0.29199999999999998</v>
      </c>
      <c r="R12" s="1266">
        <v>-0.82799999999999996</v>
      </c>
      <c r="S12" s="368">
        <v>-3946369</v>
      </c>
      <c r="T12" s="368">
        <v>-1063989</v>
      </c>
      <c r="U12" s="379">
        <v>-0.73</v>
      </c>
    </row>
    <row r="13" spans="1:21">
      <c r="A13" s="1937"/>
      <c r="B13" s="1938"/>
      <c r="C13" s="1264"/>
      <c r="D13" s="539"/>
      <c r="E13" s="539"/>
      <c r="F13" s="540"/>
      <c r="G13" s="1037"/>
      <c r="H13" s="1038"/>
      <c r="K13" s="1028" t="s">
        <v>157</v>
      </c>
      <c r="L13" s="1265"/>
      <c r="M13" s="1031"/>
      <c r="N13" s="959">
        <v>17201</v>
      </c>
      <c r="O13" s="1035">
        <v>65335</v>
      </c>
      <c r="P13" s="1035">
        <v>77627</v>
      </c>
      <c r="Q13" s="377">
        <v>0.188</v>
      </c>
      <c r="R13" s="1266">
        <v>3.5129999999999999</v>
      </c>
      <c r="S13" s="368">
        <v>64431</v>
      </c>
      <c r="T13" s="368">
        <v>142962</v>
      </c>
      <c r="U13" s="379">
        <v>1.2190000000000001</v>
      </c>
    </row>
    <row r="14" spans="1:21" ht="14.4" customHeight="1">
      <c r="A14" s="1937" t="s">
        <v>877</v>
      </c>
      <c r="B14" s="1938"/>
      <c r="C14" s="1264"/>
      <c r="D14" s="1035">
        <v>2920789</v>
      </c>
      <c r="E14" s="1035">
        <v>1769690</v>
      </c>
      <c r="F14" s="1036">
        <v>1616654</v>
      </c>
      <c r="G14" s="1037">
        <v>-8.5999999999999993E-2</v>
      </c>
      <c r="H14" s="1038">
        <v>-0.44700000000000001</v>
      </c>
      <c r="K14" s="1272" t="s">
        <v>158</v>
      </c>
      <c r="L14" s="1273"/>
      <c r="M14" s="1061"/>
      <c r="N14" s="530">
        <v>-2540457</v>
      </c>
      <c r="O14" s="1274">
        <v>-557647</v>
      </c>
      <c r="P14" s="1274">
        <v>-363380</v>
      </c>
      <c r="Q14" s="1275">
        <v>-0.34799999999999998</v>
      </c>
      <c r="R14" s="957">
        <v>-0.85699999999999998</v>
      </c>
      <c r="S14" s="437">
        <v>-3881938</v>
      </c>
      <c r="T14" s="437">
        <v>-921027</v>
      </c>
      <c r="U14" s="438">
        <v>-0.76300000000000001</v>
      </c>
    </row>
    <row r="15" spans="1:21" ht="36" customHeight="1">
      <c r="A15" s="1937"/>
      <c r="B15" s="1938"/>
      <c r="C15" s="1264"/>
      <c r="D15" s="539"/>
      <c r="E15" s="539"/>
      <c r="F15" s="540"/>
      <c r="G15" s="1037"/>
      <c r="H15" s="1038"/>
      <c r="K15" s="1034"/>
      <c r="L15" s="1066"/>
      <c r="M15" s="1051"/>
      <c r="N15" s="1045"/>
      <c r="O15" s="1046"/>
      <c r="P15" s="1046"/>
      <c r="Q15" s="367"/>
      <c r="R15" s="1033"/>
      <c r="S15" s="441"/>
      <c r="T15" s="441"/>
      <c r="U15" s="374"/>
    </row>
    <row r="16" spans="1:21" ht="14.4" customHeight="1">
      <c r="A16" s="1937" t="s">
        <v>878</v>
      </c>
      <c r="B16" s="1938"/>
      <c r="C16" s="1264"/>
      <c r="D16" s="1035">
        <v>5118994</v>
      </c>
      <c r="E16" s="1035">
        <v>8083128</v>
      </c>
      <c r="F16" s="1036">
        <v>6791288</v>
      </c>
      <c r="G16" s="1037">
        <v>-0.16</v>
      </c>
      <c r="H16" s="1038">
        <v>0.32700000000000001</v>
      </c>
      <c r="K16" s="1276" t="s">
        <v>384</v>
      </c>
      <c r="L16" s="1277"/>
      <c r="M16" s="1278"/>
      <c r="N16" s="530">
        <v>-579107</v>
      </c>
      <c r="O16" s="1274">
        <v>1565736</v>
      </c>
      <c r="P16" s="1274">
        <v>1945662</v>
      </c>
      <c r="Q16" s="1275">
        <v>0.24299999999999999</v>
      </c>
      <c r="R16" s="957">
        <v>-4.3600000000000003</v>
      </c>
      <c r="S16" s="437">
        <v>458939</v>
      </c>
      <c r="T16" s="437">
        <v>3511398</v>
      </c>
      <c r="U16" s="438">
        <v>6.6509999999999998</v>
      </c>
    </row>
    <row r="17" spans="1:21" ht="30" customHeight="1">
      <c r="A17" s="1937" t="s">
        <v>879</v>
      </c>
      <c r="B17" s="1938"/>
      <c r="C17" s="1264"/>
      <c r="D17" s="1035">
        <v>32213665</v>
      </c>
      <c r="E17" s="1035">
        <v>45681969</v>
      </c>
      <c r="F17" s="1036">
        <v>40273400</v>
      </c>
      <c r="G17" s="1037">
        <v>-0.11799999999999999</v>
      </c>
      <c r="H17" s="1038">
        <v>0.25</v>
      </c>
      <c r="K17" s="1276"/>
      <c r="L17" s="1277"/>
      <c r="M17" s="1278"/>
      <c r="N17" s="1045"/>
      <c r="O17" s="1046"/>
      <c r="P17" s="1046"/>
      <c r="Q17" s="367"/>
      <c r="R17" s="1033"/>
      <c r="S17" s="441"/>
      <c r="T17" s="441"/>
      <c r="U17" s="374"/>
    </row>
    <row r="18" spans="1:21">
      <c r="A18" s="1937" t="s">
        <v>880</v>
      </c>
      <c r="B18" s="1938"/>
      <c r="C18" s="1264"/>
      <c r="D18" s="1035">
        <v>4304385</v>
      </c>
      <c r="E18" s="1035">
        <v>5647635</v>
      </c>
      <c r="F18" s="1036">
        <v>7707956</v>
      </c>
      <c r="G18" s="1037">
        <v>0.36499999999999999</v>
      </c>
      <c r="H18" s="1038">
        <v>0.79100000000000004</v>
      </c>
      <c r="K18" s="1034" t="s">
        <v>200</v>
      </c>
      <c r="L18" s="1066"/>
      <c r="M18" s="1051"/>
      <c r="N18" s="363"/>
      <c r="O18" s="539"/>
      <c r="P18" s="539"/>
      <c r="Q18" s="367"/>
      <c r="R18" s="1033"/>
      <c r="S18" s="439"/>
      <c r="T18" s="439"/>
      <c r="U18" s="440"/>
    </row>
    <row r="19" spans="1:21">
      <c r="A19" s="1937"/>
      <c r="B19" s="1938"/>
      <c r="C19" s="1264"/>
      <c r="D19" s="539"/>
      <c r="E19" s="539"/>
      <c r="F19" s="540"/>
      <c r="G19" s="1037"/>
      <c r="H19" s="1038"/>
      <c r="K19" s="443"/>
      <c r="L19" s="439" t="s">
        <v>201</v>
      </c>
      <c r="M19" s="1067"/>
      <c r="N19" s="959">
        <v>503488</v>
      </c>
      <c r="O19" s="1035">
        <v>830771</v>
      </c>
      <c r="P19" s="1035">
        <v>862411</v>
      </c>
      <c r="Q19" s="377">
        <v>3.7999999999999999E-2</v>
      </c>
      <c r="R19" s="1266">
        <v>0.71299999999999997</v>
      </c>
      <c r="S19" s="368">
        <v>1263817</v>
      </c>
      <c r="T19" s="368">
        <v>1693182</v>
      </c>
      <c r="U19" s="379">
        <v>0.34</v>
      </c>
    </row>
    <row r="20" spans="1:21">
      <c r="A20" s="1937" t="s">
        <v>22</v>
      </c>
      <c r="B20" s="1938"/>
      <c r="C20" s="1264"/>
      <c r="D20" s="1035">
        <v>132741720</v>
      </c>
      <c r="E20" s="1035">
        <v>137031239</v>
      </c>
      <c r="F20" s="1036">
        <v>143091752</v>
      </c>
      <c r="G20" s="1037">
        <v>4.3999999999999997E-2</v>
      </c>
      <c r="H20" s="1038">
        <v>7.8E-2</v>
      </c>
      <c r="K20" s="443"/>
      <c r="L20" s="439" t="s">
        <v>385</v>
      </c>
      <c r="M20" s="1067"/>
      <c r="N20" s="959">
        <v>149308</v>
      </c>
      <c r="O20" s="1035">
        <v>179889</v>
      </c>
      <c r="P20" s="1035">
        <v>232668</v>
      </c>
      <c r="Q20" s="377">
        <v>0.29299999999999998</v>
      </c>
      <c r="R20" s="1266">
        <v>0.55800000000000005</v>
      </c>
      <c r="S20" s="368">
        <v>316291</v>
      </c>
      <c r="T20" s="368">
        <v>412557</v>
      </c>
      <c r="U20" s="379">
        <v>0.30399999999999999</v>
      </c>
    </row>
    <row r="21" spans="1:21">
      <c r="A21" s="1279" t="s">
        <v>386</v>
      </c>
      <c r="B21" s="1963"/>
      <c r="C21" s="1964"/>
      <c r="D21" s="1035">
        <v>128898890</v>
      </c>
      <c r="E21" s="1035">
        <v>132162756</v>
      </c>
      <c r="F21" s="1036">
        <v>138037399</v>
      </c>
      <c r="G21" s="1037">
        <v>4.3999999999999997E-2</v>
      </c>
      <c r="H21" s="1038">
        <v>7.0999999999999994E-2</v>
      </c>
      <c r="K21" s="443"/>
      <c r="L21" s="439" t="s">
        <v>387</v>
      </c>
      <c r="M21" s="1067"/>
      <c r="N21" s="959">
        <v>280563</v>
      </c>
      <c r="O21" s="1035">
        <v>16287</v>
      </c>
      <c r="P21" s="1035">
        <v>-69947</v>
      </c>
      <c r="Q21" s="377">
        <v>5.2949999999999999</v>
      </c>
      <c r="R21" s="1033" t="s">
        <v>204</v>
      </c>
      <c r="S21" s="368">
        <v>159930</v>
      </c>
      <c r="T21" s="368">
        <v>-53660</v>
      </c>
      <c r="U21" s="379">
        <v>-1.3360000000000001</v>
      </c>
    </row>
    <row r="22" spans="1:21">
      <c r="A22" s="1279" t="s">
        <v>388</v>
      </c>
      <c r="B22" s="1963"/>
      <c r="C22" s="1964"/>
      <c r="D22" s="1035">
        <v>3842830</v>
      </c>
      <c r="E22" s="1035">
        <v>4868483</v>
      </c>
      <c r="F22" s="1036">
        <v>5054353</v>
      </c>
      <c r="G22" s="1037">
        <v>3.7999999999999999E-2</v>
      </c>
      <c r="H22" s="1038">
        <v>0.315</v>
      </c>
      <c r="K22" s="443"/>
      <c r="L22" s="439" t="s">
        <v>389</v>
      </c>
      <c r="M22" s="1067"/>
      <c r="N22" s="959">
        <v>14906</v>
      </c>
      <c r="O22" s="1035">
        <v>29405</v>
      </c>
      <c r="P22" s="1035">
        <v>12302</v>
      </c>
      <c r="Q22" s="377">
        <v>-0.58199999999999996</v>
      </c>
      <c r="R22" s="1266">
        <v>-0.17499999999999999</v>
      </c>
      <c r="S22" s="368">
        <v>34131</v>
      </c>
      <c r="T22" s="368">
        <v>41707</v>
      </c>
      <c r="U22" s="379">
        <v>0.222</v>
      </c>
    </row>
    <row r="23" spans="1:21">
      <c r="A23" s="1279" t="s">
        <v>390</v>
      </c>
      <c r="B23" s="1948"/>
      <c r="C23" s="1949"/>
      <c r="D23" s="1035">
        <v>-8412544</v>
      </c>
      <c r="E23" s="1035">
        <v>-9744298</v>
      </c>
      <c r="F23" s="1036">
        <v>-9391151</v>
      </c>
      <c r="G23" s="1037">
        <v>-3.5999999999999997E-2</v>
      </c>
      <c r="H23" s="1038">
        <v>0.11600000000000001</v>
      </c>
      <c r="K23" s="443"/>
      <c r="L23" s="439" t="s">
        <v>205</v>
      </c>
      <c r="M23" s="1067"/>
      <c r="N23" s="959">
        <v>8358</v>
      </c>
      <c r="O23" s="1035">
        <v>69723</v>
      </c>
      <c r="P23" s="1035">
        <v>45413</v>
      </c>
      <c r="Q23" s="377">
        <v>-0.34899999999999998</v>
      </c>
      <c r="R23" s="1266">
        <v>4.4329999999999998</v>
      </c>
      <c r="S23" s="368">
        <v>43788</v>
      </c>
      <c r="T23" s="368">
        <v>115136</v>
      </c>
      <c r="U23" s="440" t="s">
        <v>204</v>
      </c>
    </row>
    <row r="24" spans="1:21" ht="16.5">
      <c r="A24" s="1937" t="s">
        <v>391</v>
      </c>
      <c r="B24" s="1938"/>
      <c r="C24" s="1264"/>
      <c r="D24" s="1035">
        <v>124329176</v>
      </c>
      <c r="E24" s="1035">
        <v>127286941</v>
      </c>
      <c r="F24" s="1036">
        <v>133700601</v>
      </c>
      <c r="G24" s="1037">
        <v>0.05</v>
      </c>
      <c r="H24" s="1038">
        <v>7.4999999999999997E-2</v>
      </c>
      <c r="K24" s="443"/>
      <c r="L24" s="439" t="s">
        <v>881</v>
      </c>
      <c r="M24" s="1067"/>
      <c r="N24" s="959">
        <v>23845</v>
      </c>
      <c r="O24" s="1035">
        <v>-5536</v>
      </c>
      <c r="P24" s="1035">
        <v>45924</v>
      </c>
      <c r="Q24" s="367" t="s">
        <v>204</v>
      </c>
      <c r="R24" s="1266">
        <v>0.92600000000000005</v>
      </c>
      <c r="S24" s="368">
        <v>2996</v>
      </c>
      <c r="T24" s="368">
        <v>40388</v>
      </c>
      <c r="U24" s="379">
        <v>12.481</v>
      </c>
    </row>
    <row r="25" spans="1:21" ht="16.5">
      <c r="A25" s="1937"/>
      <c r="B25" s="1938"/>
      <c r="C25" s="1264"/>
      <c r="D25" s="539"/>
      <c r="E25" s="539"/>
      <c r="F25" s="540"/>
      <c r="G25" s="1037"/>
      <c r="H25" s="1038"/>
      <c r="K25" s="443"/>
      <c r="L25" s="1265" t="s">
        <v>882</v>
      </c>
      <c r="M25" s="1031"/>
      <c r="N25" s="959">
        <v>35195</v>
      </c>
      <c r="O25" s="1035">
        <v>73991</v>
      </c>
      <c r="P25" s="1035">
        <v>62923</v>
      </c>
      <c r="Q25" s="377">
        <v>-0.15</v>
      </c>
      <c r="R25" s="1266">
        <v>0.78800000000000003</v>
      </c>
      <c r="S25" s="368">
        <v>152965</v>
      </c>
      <c r="T25" s="368">
        <v>136914</v>
      </c>
      <c r="U25" s="379">
        <v>-0.105</v>
      </c>
    </row>
    <row r="26" spans="1:21" ht="14.4" customHeight="1">
      <c r="A26" s="1937" t="s">
        <v>883</v>
      </c>
      <c r="B26" s="1938"/>
      <c r="C26" s="1264"/>
      <c r="D26" s="1035">
        <v>662634</v>
      </c>
      <c r="E26" s="1035">
        <v>888420</v>
      </c>
      <c r="F26" s="1036">
        <v>921851</v>
      </c>
      <c r="G26" s="1037">
        <v>3.7999999999999999E-2</v>
      </c>
      <c r="H26" s="1038">
        <v>0.39100000000000001</v>
      </c>
      <c r="K26" s="445"/>
      <c r="L26" s="1061" t="s">
        <v>208</v>
      </c>
      <c r="M26" s="1047"/>
      <c r="N26" s="953">
        <v>1015663</v>
      </c>
      <c r="O26" s="1039">
        <v>1194530</v>
      </c>
      <c r="P26" s="1039">
        <v>1191694</v>
      </c>
      <c r="Q26" s="1270">
        <v>-2E-3</v>
      </c>
      <c r="R26" s="1271">
        <v>0.17299999999999999</v>
      </c>
      <c r="S26" s="437">
        <v>1973918</v>
      </c>
      <c r="T26" s="437">
        <v>2386224</v>
      </c>
      <c r="U26" s="438">
        <v>0.20899999999999999</v>
      </c>
    </row>
    <row r="27" spans="1:21" ht="14.4" customHeight="1">
      <c r="A27" s="1937" t="s">
        <v>392</v>
      </c>
      <c r="B27" s="1938"/>
      <c r="C27" s="1264"/>
      <c r="D27" s="1035">
        <v>817773</v>
      </c>
      <c r="E27" s="1035">
        <v>981379</v>
      </c>
      <c r="F27" s="1036">
        <v>1043042</v>
      </c>
      <c r="G27" s="1037">
        <v>6.3E-2</v>
      </c>
      <c r="H27" s="1038">
        <v>0.27500000000000002</v>
      </c>
      <c r="K27" s="445"/>
      <c r="L27" s="441"/>
      <c r="M27" s="1269"/>
      <c r="N27" s="363"/>
      <c r="O27" s="539"/>
      <c r="P27" s="539"/>
      <c r="Q27" s="367"/>
      <c r="R27" s="1033"/>
      <c r="S27" s="439"/>
      <c r="T27" s="439"/>
      <c r="U27" s="440"/>
    </row>
    <row r="28" spans="1:21">
      <c r="A28" s="1937" t="s">
        <v>393</v>
      </c>
      <c r="B28" s="1938"/>
      <c r="C28" s="1264"/>
      <c r="D28" s="1035">
        <v>799644</v>
      </c>
      <c r="E28" s="1035">
        <v>827807</v>
      </c>
      <c r="F28" s="1036">
        <v>780824</v>
      </c>
      <c r="G28" s="1037">
        <v>-5.7000000000000002E-2</v>
      </c>
      <c r="H28" s="1038">
        <v>-2.4E-2</v>
      </c>
      <c r="K28" s="445" t="s">
        <v>40</v>
      </c>
      <c r="L28" s="441"/>
      <c r="M28" s="1269"/>
      <c r="N28" s="363"/>
      <c r="O28" s="539"/>
      <c r="P28" s="539"/>
      <c r="Q28" s="367"/>
      <c r="R28" s="1033"/>
      <c r="S28" s="439"/>
      <c r="T28" s="439"/>
      <c r="U28" s="440"/>
    </row>
    <row r="29" spans="1:21" ht="16.5">
      <c r="A29" s="1937" t="s">
        <v>394</v>
      </c>
      <c r="B29" s="1938"/>
      <c r="C29" s="1264"/>
      <c r="D29" s="1035">
        <v>2104654</v>
      </c>
      <c r="E29" s="1035">
        <v>1996860</v>
      </c>
      <c r="F29" s="1036">
        <v>1944127</v>
      </c>
      <c r="G29" s="1037">
        <v>-2.5999999999999999E-2</v>
      </c>
      <c r="H29" s="1038">
        <v>-7.5999999999999998E-2</v>
      </c>
      <c r="K29" s="443"/>
      <c r="L29" s="439" t="s">
        <v>884</v>
      </c>
      <c r="M29" s="1067"/>
      <c r="N29" s="959">
        <v>552061</v>
      </c>
      <c r="O29" s="1035">
        <v>643928</v>
      </c>
      <c r="P29" s="1035">
        <v>639944</v>
      </c>
      <c r="Q29" s="377">
        <v>-6.0000000000000001E-3</v>
      </c>
      <c r="R29" s="1266">
        <v>0.159</v>
      </c>
      <c r="S29" s="368">
        <v>1179996</v>
      </c>
      <c r="T29" s="368">
        <v>1283872</v>
      </c>
      <c r="U29" s="379">
        <v>8.7999999999999995E-2</v>
      </c>
    </row>
    <row r="30" spans="1:21" ht="16.5">
      <c r="A30" s="1937" t="s">
        <v>395</v>
      </c>
      <c r="B30" s="1938"/>
      <c r="C30" s="1264"/>
      <c r="D30" s="1035">
        <v>331591</v>
      </c>
      <c r="E30" s="1035">
        <v>532584</v>
      </c>
      <c r="F30" s="1036">
        <v>558934</v>
      </c>
      <c r="G30" s="1037">
        <v>4.9000000000000002E-2</v>
      </c>
      <c r="H30" s="1038">
        <v>0.68600000000000005</v>
      </c>
      <c r="K30" s="443"/>
      <c r="L30" s="439" t="s">
        <v>885</v>
      </c>
      <c r="M30" s="1067"/>
      <c r="N30" s="959">
        <v>-328783</v>
      </c>
      <c r="O30" s="1035">
        <v>-623353</v>
      </c>
      <c r="P30" s="1035">
        <v>-691335</v>
      </c>
      <c r="Q30" s="377">
        <v>0.109</v>
      </c>
      <c r="R30" s="1266">
        <v>1.103</v>
      </c>
      <c r="S30" s="368">
        <v>-702285</v>
      </c>
      <c r="T30" s="368">
        <v>-1314688</v>
      </c>
      <c r="U30" s="379">
        <v>0.872</v>
      </c>
    </row>
    <row r="31" spans="1:21" ht="16.5">
      <c r="A31" s="1937" t="s">
        <v>396</v>
      </c>
      <c r="B31" s="1938"/>
      <c r="C31" s="1264"/>
      <c r="D31" s="1035">
        <v>626992</v>
      </c>
      <c r="E31" s="1035">
        <v>620603</v>
      </c>
      <c r="F31" s="1036">
        <v>627683</v>
      </c>
      <c r="G31" s="1037">
        <v>1.0999999999999999E-2</v>
      </c>
      <c r="H31" s="1038">
        <v>1E-3</v>
      </c>
      <c r="K31" s="443"/>
      <c r="L31" s="439" t="s">
        <v>886</v>
      </c>
      <c r="M31" s="1067"/>
      <c r="N31" s="959">
        <v>-87598</v>
      </c>
      <c r="O31" s="1035">
        <v>-85822</v>
      </c>
      <c r="P31" s="1035">
        <v>-84944</v>
      </c>
      <c r="Q31" s="377">
        <v>-0.01</v>
      </c>
      <c r="R31" s="1266">
        <v>-0.03</v>
      </c>
      <c r="S31" s="368">
        <v>-200105</v>
      </c>
      <c r="T31" s="368">
        <v>-170766</v>
      </c>
      <c r="U31" s="379">
        <v>-0.14699999999999999</v>
      </c>
    </row>
    <row r="32" spans="1:21">
      <c r="A32" s="1937" t="s">
        <v>397</v>
      </c>
      <c r="B32" s="1938"/>
      <c r="C32" s="1264"/>
      <c r="D32" s="1035">
        <v>2474740</v>
      </c>
      <c r="E32" s="1035">
        <v>2599291</v>
      </c>
      <c r="F32" s="1036">
        <v>2647676</v>
      </c>
      <c r="G32" s="1037">
        <v>1.9E-2</v>
      </c>
      <c r="H32" s="1038">
        <v>7.0000000000000007E-2</v>
      </c>
      <c r="K32" s="445"/>
      <c r="L32" s="1280" t="s">
        <v>398</v>
      </c>
      <c r="M32" s="1047"/>
      <c r="N32" s="953">
        <v>135680</v>
      </c>
      <c r="O32" s="1039">
        <v>-65247</v>
      </c>
      <c r="P32" s="1039">
        <v>-136335</v>
      </c>
      <c r="Q32" s="1281" t="s">
        <v>204</v>
      </c>
      <c r="R32" s="1062" t="s">
        <v>204</v>
      </c>
      <c r="S32" s="437">
        <v>277606</v>
      </c>
      <c r="T32" s="437">
        <v>-201582</v>
      </c>
      <c r="U32" s="438">
        <v>-1.726</v>
      </c>
    </row>
    <row r="33" spans="1:21" ht="14.4" customHeight="1">
      <c r="A33" s="1937" t="s">
        <v>857</v>
      </c>
      <c r="B33" s="1938"/>
      <c r="C33" s="1264"/>
      <c r="D33" s="1035">
        <v>8681365</v>
      </c>
      <c r="E33" s="1035">
        <v>8109764</v>
      </c>
      <c r="F33" s="1036">
        <v>8455556</v>
      </c>
      <c r="G33" s="1037">
        <v>4.2999999999999997E-2</v>
      </c>
      <c r="H33" s="1038">
        <v>-2.5999999999999999E-2</v>
      </c>
      <c r="K33" s="445"/>
      <c r="L33" s="441"/>
      <c r="M33" s="1269"/>
      <c r="N33" s="363"/>
      <c r="O33" s="539"/>
      <c r="P33" s="539"/>
      <c r="Q33" s="363"/>
      <c r="R33" s="540"/>
      <c r="S33" s="439"/>
      <c r="T33" s="439"/>
      <c r="U33" s="440"/>
    </row>
    <row r="34" spans="1:21">
      <c r="A34" s="1937"/>
      <c r="B34" s="1938"/>
      <c r="C34" s="1264"/>
      <c r="D34" s="539"/>
      <c r="E34" s="539"/>
      <c r="F34" s="540"/>
      <c r="G34" s="1037"/>
      <c r="H34" s="1038"/>
      <c r="K34" s="445" t="s">
        <v>41</v>
      </c>
      <c r="L34" s="441"/>
      <c r="M34" s="1269"/>
      <c r="N34" s="363"/>
      <c r="O34" s="539"/>
      <c r="P34" s="539"/>
      <c r="Q34" s="367"/>
      <c r="R34" s="1033"/>
      <c r="S34" s="439"/>
      <c r="T34" s="439"/>
      <c r="U34" s="440"/>
    </row>
    <row r="35" spans="1:21">
      <c r="A35" s="1939" t="s">
        <v>399</v>
      </c>
      <c r="B35" s="1940"/>
      <c r="C35" s="1941"/>
      <c r="D35" s="1039">
        <v>221502784</v>
      </c>
      <c r="E35" s="1039">
        <v>244203015</v>
      </c>
      <c r="F35" s="1040">
        <v>245028230</v>
      </c>
      <c r="G35" s="1043">
        <v>3.0000000000000001E-3</v>
      </c>
      <c r="H35" s="1044">
        <v>0.106</v>
      </c>
      <c r="K35" s="443"/>
      <c r="L35" s="439" t="s">
        <v>235</v>
      </c>
      <c r="M35" s="1067"/>
      <c r="N35" s="959">
        <v>-825997</v>
      </c>
      <c r="O35" s="1035">
        <v>-857559</v>
      </c>
      <c r="P35" s="1035">
        <v>-882177</v>
      </c>
      <c r="Q35" s="377">
        <v>2.9000000000000001E-2</v>
      </c>
      <c r="R35" s="1266">
        <v>6.8000000000000005E-2</v>
      </c>
      <c r="S35" s="368">
        <v>-1717180</v>
      </c>
      <c r="T35" s="368">
        <v>-1739736</v>
      </c>
      <c r="U35" s="379">
        <v>1.2999999999999999E-2</v>
      </c>
    </row>
    <row r="36" spans="1:21" ht="16.5">
      <c r="A36" s="1937"/>
      <c r="B36" s="1938"/>
      <c r="C36" s="1264"/>
      <c r="D36" s="539"/>
      <c r="E36" s="539"/>
      <c r="F36" s="540"/>
      <c r="G36" s="1037"/>
      <c r="H36" s="1038"/>
      <c r="K36" s="443"/>
      <c r="L36" s="1265" t="s">
        <v>887</v>
      </c>
      <c r="M36" s="1031"/>
      <c r="N36" s="959">
        <v>-510694</v>
      </c>
      <c r="O36" s="1035">
        <v>-580842</v>
      </c>
      <c r="P36" s="1035">
        <v>-672805</v>
      </c>
      <c r="Q36" s="377">
        <v>0.158</v>
      </c>
      <c r="R36" s="1266">
        <v>0.317</v>
      </c>
      <c r="S36" s="368">
        <v>-1052798</v>
      </c>
      <c r="T36" s="368">
        <v>-1253647</v>
      </c>
      <c r="U36" s="379">
        <v>0.191</v>
      </c>
    </row>
    <row r="37" spans="1:21" ht="16.5">
      <c r="A37" s="1960" t="s">
        <v>400</v>
      </c>
      <c r="B37" s="1961"/>
      <c r="C37" s="1962"/>
      <c r="D37" s="539"/>
      <c r="E37" s="539"/>
      <c r="F37" s="540"/>
      <c r="G37" s="1037"/>
      <c r="H37" s="1038"/>
      <c r="K37" s="443"/>
      <c r="L37" s="439" t="s">
        <v>888</v>
      </c>
      <c r="M37" s="1067"/>
      <c r="N37" s="959">
        <v>-169310</v>
      </c>
      <c r="O37" s="1035">
        <v>-166765</v>
      </c>
      <c r="P37" s="1035">
        <v>-163869</v>
      </c>
      <c r="Q37" s="377">
        <v>-1.7000000000000001E-2</v>
      </c>
      <c r="R37" s="1266">
        <v>-3.2000000000000001E-2</v>
      </c>
      <c r="S37" s="368">
        <v>-339269</v>
      </c>
      <c r="T37" s="368">
        <v>-330634</v>
      </c>
      <c r="U37" s="379">
        <v>-2.5000000000000001E-2</v>
      </c>
    </row>
    <row r="38" spans="1:21">
      <c r="A38" s="1942" t="s">
        <v>48</v>
      </c>
      <c r="B38" s="1943"/>
      <c r="C38" s="1264"/>
      <c r="D38" s="539"/>
      <c r="E38" s="539"/>
      <c r="F38" s="540"/>
      <c r="G38" s="1037"/>
      <c r="H38" s="1038"/>
      <c r="K38" s="443"/>
      <c r="L38" s="439" t="s">
        <v>401</v>
      </c>
      <c r="M38" s="1067"/>
      <c r="N38" s="363" t="s">
        <v>135</v>
      </c>
      <c r="O38" s="539" t="s">
        <v>135</v>
      </c>
      <c r="P38" s="539" t="s">
        <v>135</v>
      </c>
      <c r="Q38" s="367" t="s">
        <v>204</v>
      </c>
      <c r="R38" s="1033" t="s">
        <v>204</v>
      </c>
      <c r="S38" s="439" t="s">
        <v>135</v>
      </c>
      <c r="T38" s="439" t="s">
        <v>135</v>
      </c>
      <c r="U38" s="440" t="s">
        <v>204</v>
      </c>
    </row>
    <row r="39" spans="1:21">
      <c r="A39" s="1279" t="s">
        <v>379</v>
      </c>
      <c r="B39" s="1948"/>
      <c r="C39" s="1949"/>
      <c r="D39" s="1035">
        <v>41310487</v>
      </c>
      <c r="E39" s="1035">
        <v>48469215</v>
      </c>
      <c r="F39" s="1036">
        <v>52879988</v>
      </c>
      <c r="G39" s="1037">
        <v>9.0999999999999998E-2</v>
      </c>
      <c r="H39" s="1038">
        <v>0.28000000000000003</v>
      </c>
      <c r="K39" s="443"/>
      <c r="L39" s="1282" t="s">
        <v>402</v>
      </c>
      <c r="M39" s="1283"/>
      <c r="N39" s="959">
        <v>-17944</v>
      </c>
      <c r="O39" s="1035">
        <v>-13906</v>
      </c>
      <c r="P39" s="1035">
        <v>-8879</v>
      </c>
      <c r="Q39" s="377">
        <v>-0.36099999999999999</v>
      </c>
      <c r="R39" s="1266">
        <v>-0.505</v>
      </c>
      <c r="S39" s="368">
        <v>-24374</v>
      </c>
      <c r="T39" s="368">
        <v>-22785</v>
      </c>
      <c r="U39" s="379">
        <v>-6.5000000000000002E-2</v>
      </c>
    </row>
    <row r="40" spans="1:21" ht="15" customHeight="1">
      <c r="A40" s="1279" t="s">
        <v>380</v>
      </c>
      <c r="B40" s="1948"/>
      <c r="C40" s="1949"/>
      <c r="D40" s="1035">
        <v>88353845</v>
      </c>
      <c r="E40" s="1035">
        <v>100157124</v>
      </c>
      <c r="F40" s="1036">
        <v>96281815</v>
      </c>
      <c r="G40" s="1037">
        <v>-3.9E-2</v>
      </c>
      <c r="H40" s="1038">
        <v>0.09</v>
      </c>
      <c r="K40" s="443"/>
      <c r="L40" s="1284" t="s">
        <v>889</v>
      </c>
      <c r="M40" s="347"/>
      <c r="N40" s="959">
        <v>-104453</v>
      </c>
      <c r="O40" s="1035">
        <v>-61199</v>
      </c>
      <c r="P40" s="1035">
        <v>-132717</v>
      </c>
      <c r="Q40" s="377">
        <v>1.169</v>
      </c>
      <c r="R40" s="1266">
        <v>0.27100000000000002</v>
      </c>
      <c r="S40" s="368">
        <v>-274083</v>
      </c>
      <c r="T40" s="368">
        <v>-193916</v>
      </c>
      <c r="U40" s="379">
        <v>-0.29199999999999998</v>
      </c>
    </row>
    <row r="41" spans="1:21">
      <c r="A41" s="1279" t="s">
        <v>403</v>
      </c>
      <c r="B41" s="1948"/>
      <c r="C41" s="1949"/>
      <c r="D41" s="1035">
        <v>129664332</v>
      </c>
      <c r="E41" s="1035">
        <v>148626339</v>
      </c>
      <c r="F41" s="1036">
        <v>149161803</v>
      </c>
      <c r="G41" s="1037">
        <v>4.0000000000000001E-3</v>
      </c>
      <c r="H41" s="1038">
        <v>0.15</v>
      </c>
      <c r="K41" s="445"/>
      <c r="L41" s="441" t="s">
        <v>41</v>
      </c>
      <c r="M41" s="1269"/>
      <c r="N41" s="953">
        <v>-1628398</v>
      </c>
      <c r="O41" s="1039">
        <v>-1680271</v>
      </c>
      <c r="P41" s="1039">
        <v>-1860447</v>
      </c>
      <c r="Q41" s="1270">
        <v>0.107</v>
      </c>
      <c r="R41" s="1271">
        <v>0.14299999999999999</v>
      </c>
      <c r="S41" s="437">
        <v>-3407704</v>
      </c>
      <c r="T41" s="437">
        <v>-3540718</v>
      </c>
      <c r="U41" s="438">
        <v>3.9E-2</v>
      </c>
    </row>
    <row r="42" spans="1:21">
      <c r="A42" s="1937"/>
      <c r="B42" s="1938"/>
      <c r="C42" s="1264"/>
      <c r="D42" s="539"/>
      <c r="E42" s="539"/>
      <c r="F42" s="540"/>
      <c r="G42" s="1037"/>
      <c r="H42" s="1038"/>
      <c r="K42" s="445"/>
      <c r="L42" s="441"/>
      <c r="M42" s="1269"/>
      <c r="N42" s="363"/>
      <c r="O42" s="539"/>
      <c r="P42" s="539"/>
      <c r="Q42" s="363"/>
      <c r="R42" s="540"/>
      <c r="S42" s="439"/>
      <c r="T42" s="439"/>
      <c r="U42" s="440"/>
    </row>
    <row r="43" spans="1:21" ht="14.4" customHeight="1">
      <c r="A43" s="1937" t="s">
        <v>404</v>
      </c>
      <c r="B43" s="1938"/>
      <c r="C43" s="1264"/>
      <c r="D43" s="1035">
        <v>22437742</v>
      </c>
      <c r="E43" s="1035">
        <v>26657010</v>
      </c>
      <c r="F43" s="1036">
        <v>25963227</v>
      </c>
      <c r="G43" s="1037">
        <v>-2.5999999999999999E-2</v>
      </c>
      <c r="H43" s="1038">
        <v>0.157</v>
      </c>
      <c r="K43" s="1276" t="s">
        <v>42</v>
      </c>
      <c r="L43" s="1277"/>
      <c r="M43" s="1278"/>
      <c r="N43" s="953">
        <v>-1056162</v>
      </c>
      <c r="O43" s="1039">
        <v>1014748</v>
      </c>
      <c r="P43" s="1039">
        <v>1140574</v>
      </c>
      <c r="Q43" s="1270">
        <v>0.124</v>
      </c>
      <c r="R43" s="1271">
        <v>-2.08</v>
      </c>
      <c r="S43" s="437">
        <v>-697241</v>
      </c>
      <c r="T43" s="437">
        <v>2155322</v>
      </c>
      <c r="U43" s="438">
        <v>-4.0910000000000002</v>
      </c>
    </row>
    <row r="44" spans="1:21" ht="15" customHeight="1">
      <c r="A44" s="1279" t="s">
        <v>143</v>
      </c>
      <c r="B44" s="1948"/>
      <c r="C44" s="1949"/>
      <c r="D44" s="1035">
        <v>19441733</v>
      </c>
      <c r="E44" s="1035">
        <v>24303193</v>
      </c>
      <c r="F44" s="1036">
        <v>23329990</v>
      </c>
      <c r="G44" s="1037">
        <v>-0.04</v>
      </c>
      <c r="H44" s="1038">
        <v>0.2</v>
      </c>
      <c r="K44" s="445"/>
      <c r="L44" s="441"/>
      <c r="M44" s="1269"/>
      <c r="N44" s="363"/>
      <c r="O44" s="539"/>
      <c r="P44" s="539"/>
      <c r="Q44" s="367"/>
      <c r="R44" s="1033"/>
      <c r="S44" s="439"/>
      <c r="T44" s="439"/>
      <c r="U44" s="440"/>
    </row>
    <row r="45" spans="1:21">
      <c r="A45" s="1279" t="s">
        <v>144</v>
      </c>
      <c r="B45" s="1948"/>
      <c r="C45" s="1949"/>
      <c r="D45" s="1035">
        <v>2091798</v>
      </c>
      <c r="E45" s="1035">
        <v>1159587</v>
      </c>
      <c r="F45" s="1036">
        <v>1276678</v>
      </c>
      <c r="G45" s="1037">
        <v>0.10100000000000001</v>
      </c>
      <c r="H45" s="1038">
        <v>-0.39</v>
      </c>
      <c r="K45" s="443"/>
      <c r="L45" s="439" t="s">
        <v>43</v>
      </c>
      <c r="M45" s="1067"/>
      <c r="N45" s="959">
        <v>414726</v>
      </c>
      <c r="O45" s="1035">
        <v>-337599</v>
      </c>
      <c r="P45" s="1035">
        <v>-423491</v>
      </c>
      <c r="Q45" s="377">
        <v>0.254</v>
      </c>
      <c r="R45" s="1266">
        <v>-2.0209999999999999</v>
      </c>
      <c r="S45" s="368">
        <v>268980</v>
      </c>
      <c r="T45" s="368">
        <v>-761090</v>
      </c>
      <c r="U45" s="440" t="s">
        <v>204</v>
      </c>
    </row>
    <row r="46" spans="1:21" ht="16.5">
      <c r="A46" s="1279" t="s">
        <v>890</v>
      </c>
      <c r="B46" s="1948"/>
      <c r="C46" s="1949"/>
      <c r="D46" s="1035">
        <v>904211</v>
      </c>
      <c r="E46" s="1035">
        <v>1194230</v>
      </c>
      <c r="F46" s="1036">
        <v>1356559</v>
      </c>
      <c r="G46" s="1037">
        <v>0.13600000000000001</v>
      </c>
      <c r="H46" s="1038">
        <v>0.5</v>
      </c>
      <c r="K46" s="443"/>
      <c r="L46" s="439"/>
      <c r="M46" s="1067"/>
      <c r="N46" s="363"/>
      <c r="O46" s="539"/>
      <c r="P46" s="539"/>
      <c r="Q46" s="367"/>
      <c r="R46" s="1033"/>
      <c r="S46" s="439"/>
      <c r="T46" s="439"/>
      <c r="U46" s="440"/>
    </row>
    <row r="47" spans="1:21">
      <c r="A47" s="1937"/>
      <c r="B47" s="1938"/>
      <c r="C47" s="1264"/>
      <c r="D47" s="539"/>
      <c r="E47" s="539"/>
      <c r="F47" s="540"/>
      <c r="G47" s="1037"/>
      <c r="H47" s="1038"/>
      <c r="K47" s="445" t="s">
        <v>44</v>
      </c>
      <c r="L47" s="441"/>
      <c r="M47" s="1269"/>
      <c r="N47" s="953">
        <v>-641436</v>
      </c>
      <c r="O47" s="1039">
        <v>677149</v>
      </c>
      <c r="P47" s="1039">
        <v>717083</v>
      </c>
      <c r="Q47" s="1270">
        <v>5.8999999999999997E-2</v>
      </c>
      <c r="R47" s="1271">
        <v>-2.1179999999999999</v>
      </c>
      <c r="S47" s="437">
        <v>-428261</v>
      </c>
      <c r="T47" s="437">
        <v>1394232</v>
      </c>
      <c r="U47" s="438">
        <v>-4.2560000000000002</v>
      </c>
    </row>
    <row r="48" spans="1:21">
      <c r="A48" s="1937" t="s">
        <v>142</v>
      </c>
      <c r="B48" s="1938"/>
      <c r="C48" s="1264"/>
      <c r="D48" s="1035">
        <v>8374009</v>
      </c>
      <c r="E48" s="1035">
        <v>5305933</v>
      </c>
      <c r="F48" s="1036">
        <v>6239161</v>
      </c>
      <c r="G48" s="1037">
        <v>0.17599999999999999</v>
      </c>
      <c r="H48" s="1038">
        <v>-0.255</v>
      </c>
      <c r="K48" s="443" t="s">
        <v>45</v>
      </c>
      <c r="L48" s="439"/>
      <c r="M48" s="1067"/>
      <c r="N48" s="959">
        <v>-21046</v>
      </c>
      <c r="O48" s="1035">
        <v>16351</v>
      </c>
      <c r="P48" s="1035">
        <v>17614</v>
      </c>
      <c r="Q48" s="377">
        <v>7.6999999999999999E-2</v>
      </c>
      <c r="R48" s="1266">
        <v>-1.837</v>
      </c>
      <c r="S48" s="368">
        <v>-17145</v>
      </c>
      <c r="T48" s="368">
        <v>33965</v>
      </c>
      <c r="U48" s="379">
        <v>-2.9809999999999999</v>
      </c>
    </row>
    <row r="49" spans="1:21" ht="14.5" thickBot="1">
      <c r="A49" s="1937" t="s">
        <v>891</v>
      </c>
      <c r="B49" s="1938"/>
      <c r="C49" s="1264"/>
      <c r="D49" s="1035">
        <v>17250531</v>
      </c>
      <c r="E49" s="1035">
        <v>17863198</v>
      </c>
      <c r="F49" s="1036">
        <v>16951481</v>
      </c>
      <c r="G49" s="1037">
        <v>-5.0999999999999997E-2</v>
      </c>
      <c r="H49" s="1038">
        <v>-1.7000000000000001E-2</v>
      </c>
      <c r="K49" s="1952" t="s">
        <v>46</v>
      </c>
      <c r="L49" s="1953"/>
      <c r="M49" s="1954"/>
      <c r="N49" s="1285">
        <v>-620390</v>
      </c>
      <c r="O49" s="1286">
        <v>660798</v>
      </c>
      <c r="P49" s="1286">
        <v>699469</v>
      </c>
      <c r="Q49" s="1287">
        <v>5.8999999999999997E-2</v>
      </c>
      <c r="R49" s="1288">
        <v>-2.1269999999999998</v>
      </c>
      <c r="S49" s="442">
        <v>-411116</v>
      </c>
      <c r="T49" s="442">
        <v>1360267</v>
      </c>
      <c r="U49" s="375">
        <v>-4.3090000000000002</v>
      </c>
    </row>
    <row r="50" spans="1:21">
      <c r="A50" s="1937" t="s">
        <v>395</v>
      </c>
      <c r="B50" s="1938"/>
      <c r="C50" s="1264"/>
      <c r="D50" s="1035">
        <v>331591</v>
      </c>
      <c r="E50" s="1035">
        <v>532584</v>
      </c>
      <c r="F50" s="1036">
        <v>558934</v>
      </c>
      <c r="G50" s="1037">
        <v>4.9000000000000002E-2</v>
      </c>
      <c r="H50" s="1038">
        <v>0.68600000000000005</v>
      </c>
    </row>
    <row r="51" spans="1:21">
      <c r="A51" s="1937" t="s">
        <v>406</v>
      </c>
      <c r="B51" s="1938"/>
      <c r="C51" s="1264"/>
      <c r="D51" s="1035">
        <v>1791871</v>
      </c>
      <c r="E51" s="1035">
        <v>2248082</v>
      </c>
      <c r="F51" s="1036">
        <v>2492303</v>
      </c>
      <c r="G51" s="1037">
        <v>0.109</v>
      </c>
      <c r="H51" s="1038">
        <v>0.39100000000000001</v>
      </c>
      <c r="K51" s="1907"/>
      <c r="L51" s="1907"/>
      <c r="M51" s="1907"/>
      <c r="N51" s="439"/>
      <c r="O51" s="439"/>
      <c r="P51" s="439"/>
    </row>
    <row r="52" spans="1:21">
      <c r="A52" s="1937" t="s">
        <v>407</v>
      </c>
      <c r="B52" s="1938"/>
      <c r="C52" s="1264"/>
      <c r="D52" s="1035">
        <v>8839019</v>
      </c>
      <c r="E52" s="1035">
        <v>9561612</v>
      </c>
      <c r="F52" s="1036">
        <v>9664914</v>
      </c>
      <c r="G52" s="1037">
        <v>1.0999999999999999E-2</v>
      </c>
      <c r="H52" s="1038">
        <v>9.2999999999999999E-2</v>
      </c>
      <c r="K52" s="1950" t="s">
        <v>408</v>
      </c>
      <c r="L52" s="1950"/>
      <c r="M52" s="1950"/>
      <c r="N52" s="1950"/>
      <c r="O52" s="1950"/>
      <c r="P52" s="1950"/>
      <c r="Q52" s="1950"/>
      <c r="R52" s="1950"/>
      <c r="S52" s="1950"/>
      <c r="T52" s="1950"/>
      <c r="U52" s="1950"/>
    </row>
    <row r="53" spans="1:21">
      <c r="A53" s="1937" t="s">
        <v>409</v>
      </c>
      <c r="B53" s="1938"/>
      <c r="C53" s="1264"/>
      <c r="D53" s="1035">
        <v>221118</v>
      </c>
      <c r="E53" s="1035">
        <v>290866</v>
      </c>
      <c r="F53" s="1036">
        <v>317185</v>
      </c>
      <c r="G53" s="1037">
        <v>0.09</v>
      </c>
      <c r="H53" s="1038">
        <v>0.434</v>
      </c>
      <c r="K53" s="1289" t="s">
        <v>410</v>
      </c>
      <c r="L53" s="1290"/>
      <c r="M53" s="1290"/>
      <c r="N53" s="1291"/>
      <c r="O53" s="1291"/>
      <c r="P53" s="1291"/>
      <c r="Q53" s="1292"/>
      <c r="R53" s="1291"/>
      <c r="S53" s="1291"/>
      <c r="T53" s="1291"/>
      <c r="U53" s="1290"/>
    </row>
    <row r="54" spans="1:21" ht="33" customHeight="1">
      <c r="A54" s="1937" t="s">
        <v>892</v>
      </c>
      <c r="B54" s="1938"/>
      <c r="C54" s="1264"/>
      <c r="D54" s="1035">
        <v>480952</v>
      </c>
      <c r="E54" s="1035">
        <v>772385</v>
      </c>
      <c r="F54" s="1036">
        <v>313256</v>
      </c>
      <c r="G54" s="1037">
        <v>-0.59399999999999997</v>
      </c>
      <c r="H54" s="1038">
        <v>-0.34899999999999998</v>
      </c>
      <c r="K54" s="1958"/>
      <c r="L54" s="1958"/>
      <c r="M54" s="1958"/>
      <c r="N54" s="1958"/>
      <c r="O54" s="1958"/>
      <c r="P54" s="1958"/>
    </row>
    <row r="55" spans="1:21">
      <c r="A55" s="1937" t="s">
        <v>893</v>
      </c>
      <c r="B55" s="1938"/>
      <c r="C55" s="1264"/>
      <c r="D55" s="1035">
        <v>8235529</v>
      </c>
      <c r="E55" s="1035">
        <v>7326432</v>
      </c>
      <c r="F55" s="1036">
        <v>7789038</v>
      </c>
      <c r="G55" s="1037">
        <v>6.3E-2</v>
      </c>
      <c r="H55" s="1038">
        <v>-5.3999999999999999E-2</v>
      </c>
      <c r="K55" s="1959"/>
      <c r="L55" s="1959"/>
      <c r="M55" s="1959"/>
      <c r="N55" s="439"/>
      <c r="O55" s="439"/>
      <c r="P55" s="439"/>
    </row>
    <row r="56" spans="1:21" ht="15" customHeight="1">
      <c r="A56" s="1937"/>
      <c r="B56" s="1938"/>
      <c r="C56" s="1264"/>
      <c r="D56" s="539"/>
      <c r="E56" s="539"/>
      <c r="F56" s="540"/>
      <c r="G56" s="1037"/>
      <c r="H56" s="1038"/>
      <c r="K56" s="1958"/>
      <c r="L56" s="1958"/>
      <c r="M56" s="1958"/>
      <c r="N56" s="1958"/>
      <c r="O56" s="1958"/>
      <c r="P56" s="1958"/>
    </row>
    <row r="57" spans="1:21" ht="33" customHeight="1">
      <c r="A57" s="1939" t="s">
        <v>412</v>
      </c>
      <c r="B57" s="1940"/>
      <c r="C57" s="1941"/>
      <c r="D57" s="1039">
        <v>197626694</v>
      </c>
      <c r="E57" s="1039">
        <v>219184441</v>
      </c>
      <c r="F57" s="1040">
        <v>219451302</v>
      </c>
      <c r="G57" s="1043">
        <v>1E-3</v>
      </c>
      <c r="H57" s="1044">
        <v>0.11</v>
      </c>
      <c r="K57" s="1958"/>
      <c r="L57" s="1958"/>
      <c r="M57" s="1958"/>
      <c r="N57" s="1958"/>
      <c r="O57" s="1958"/>
      <c r="P57" s="1958"/>
    </row>
    <row r="58" spans="1:21" ht="27" customHeight="1">
      <c r="A58" s="1937"/>
      <c r="B58" s="1938"/>
      <c r="C58" s="1264"/>
      <c r="D58" s="539"/>
      <c r="E58" s="539"/>
      <c r="F58" s="540"/>
      <c r="G58" s="1037"/>
      <c r="H58" s="1038"/>
      <c r="K58" s="1958"/>
      <c r="L58" s="1958"/>
      <c r="M58" s="1958"/>
      <c r="N58" s="1958"/>
      <c r="O58" s="1958"/>
      <c r="P58" s="1958"/>
    </row>
    <row r="59" spans="1:21">
      <c r="A59" s="1942" t="s">
        <v>49</v>
      </c>
      <c r="B59" s="1943"/>
      <c r="C59" s="1264"/>
      <c r="D59" s="1039">
        <v>23396062</v>
      </c>
      <c r="E59" s="1039">
        <v>24529958</v>
      </c>
      <c r="F59" s="1040">
        <v>25073706</v>
      </c>
      <c r="G59" s="1043">
        <v>2.1999999999999999E-2</v>
      </c>
      <c r="H59" s="1044">
        <v>7.1999999999999995E-2</v>
      </c>
    </row>
    <row r="60" spans="1:21">
      <c r="A60" s="1944" t="s">
        <v>413</v>
      </c>
      <c r="B60" s="1945"/>
      <c r="C60" s="1293"/>
      <c r="D60" s="1035">
        <v>1318993</v>
      </c>
      <c r="E60" s="1035">
        <v>1318993</v>
      </c>
      <c r="F60" s="1036">
        <v>1318993</v>
      </c>
      <c r="G60" s="1037">
        <v>0</v>
      </c>
      <c r="H60" s="1038">
        <v>0</v>
      </c>
    </row>
    <row r="61" spans="1:21">
      <c r="A61" s="1944" t="s">
        <v>414</v>
      </c>
      <c r="B61" s="1945"/>
      <c r="C61" s="1293"/>
      <c r="D61" s="1035">
        <v>-209309</v>
      </c>
      <c r="E61" s="1035">
        <v>-207840</v>
      </c>
      <c r="F61" s="1036">
        <v>-207756</v>
      </c>
      <c r="G61" s="1037">
        <v>0</v>
      </c>
      <c r="H61" s="1038">
        <v>-7.0000000000000001E-3</v>
      </c>
    </row>
    <row r="62" spans="1:21">
      <c r="A62" s="1944" t="s">
        <v>272</v>
      </c>
      <c r="B62" s="1945"/>
      <c r="C62" s="1293"/>
      <c r="D62" s="1035">
        <v>160430</v>
      </c>
      <c r="E62" s="1035">
        <v>224591</v>
      </c>
      <c r="F62" s="1036">
        <v>224103</v>
      </c>
      <c r="G62" s="1037">
        <v>-2E-3</v>
      </c>
      <c r="H62" s="1038">
        <v>0.39700000000000002</v>
      </c>
    </row>
    <row r="63" spans="1:21">
      <c r="A63" s="1944" t="s">
        <v>296</v>
      </c>
      <c r="B63" s="1945"/>
      <c r="C63" s="1293"/>
      <c r="D63" s="1035">
        <v>21381402</v>
      </c>
      <c r="E63" s="1035">
        <v>21707166</v>
      </c>
      <c r="F63" s="1036">
        <v>21725663</v>
      </c>
      <c r="G63" s="1037">
        <v>1E-3</v>
      </c>
      <c r="H63" s="1038">
        <v>1.6E-2</v>
      </c>
    </row>
    <row r="64" spans="1:21">
      <c r="A64" s="1946" t="s">
        <v>415</v>
      </c>
      <c r="B64" s="1947"/>
      <c r="C64" s="1293"/>
      <c r="D64" s="1035">
        <v>1151939</v>
      </c>
      <c r="E64" s="1035">
        <v>840581</v>
      </c>
      <c r="F64" s="1036">
        <v>677159</v>
      </c>
      <c r="G64" s="1037">
        <v>-0.19400000000000001</v>
      </c>
      <c r="H64" s="1038">
        <v>-0.41199999999999998</v>
      </c>
    </row>
    <row r="65" spans="1:8">
      <c r="A65" s="1944" t="s">
        <v>416</v>
      </c>
      <c r="B65" s="1945"/>
      <c r="C65" s="1293"/>
      <c r="D65" s="1035">
        <v>-407393</v>
      </c>
      <c r="E65" s="1035">
        <v>646467</v>
      </c>
      <c r="F65" s="1036">
        <v>1335544</v>
      </c>
      <c r="G65" s="1037">
        <v>1.0660000000000001</v>
      </c>
      <c r="H65" s="1038">
        <v>-4.2779999999999996</v>
      </c>
    </row>
    <row r="66" spans="1:8">
      <c r="A66" s="1937"/>
      <c r="B66" s="1938"/>
      <c r="C66" s="1264"/>
      <c r="D66" s="539"/>
      <c r="E66" s="539"/>
      <c r="F66" s="540"/>
      <c r="G66" s="1037"/>
      <c r="H66" s="1038"/>
    </row>
    <row r="67" spans="1:8">
      <c r="A67" s="1937" t="s">
        <v>45</v>
      </c>
      <c r="B67" s="1938"/>
      <c r="C67" s="1264"/>
      <c r="D67" s="1035">
        <v>480028</v>
      </c>
      <c r="E67" s="1035">
        <v>488616</v>
      </c>
      <c r="F67" s="1036">
        <v>503222</v>
      </c>
      <c r="G67" s="1037">
        <v>0.03</v>
      </c>
      <c r="H67" s="1038">
        <v>4.8000000000000001E-2</v>
      </c>
    </row>
    <row r="68" spans="1:8">
      <c r="A68" s="1937"/>
      <c r="B68" s="1938"/>
      <c r="C68" s="1264"/>
      <c r="D68" s="539"/>
      <c r="E68" s="539"/>
      <c r="F68" s="540"/>
      <c r="G68" s="1037"/>
      <c r="H68" s="1038"/>
    </row>
    <row r="69" spans="1:8">
      <c r="A69" s="1939" t="s">
        <v>417</v>
      </c>
      <c r="B69" s="1940"/>
      <c r="C69" s="1941"/>
      <c r="D69" s="1039">
        <v>23876090</v>
      </c>
      <c r="E69" s="1039">
        <v>25018574</v>
      </c>
      <c r="F69" s="1040">
        <v>25576928</v>
      </c>
      <c r="G69" s="1043">
        <v>2.1999999999999999E-2</v>
      </c>
      <c r="H69" s="1044">
        <v>7.0999999999999994E-2</v>
      </c>
    </row>
    <row r="70" spans="1:8">
      <c r="A70" s="1294"/>
      <c r="B70" s="1295"/>
      <c r="C70" s="1293"/>
      <c r="D70" s="539"/>
      <c r="E70" s="539"/>
      <c r="F70" s="540"/>
      <c r="G70" s="1037"/>
      <c r="H70" s="1038"/>
    </row>
    <row r="71" spans="1:8">
      <c r="A71" s="1960" t="s">
        <v>418</v>
      </c>
      <c r="B71" s="1961"/>
      <c r="C71" s="1962"/>
      <c r="D71" s="1039">
        <v>221502784</v>
      </c>
      <c r="E71" s="1039">
        <v>244203015</v>
      </c>
      <c r="F71" s="1040">
        <v>245028230</v>
      </c>
      <c r="G71" s="1043">
        <v>3.0000000000000001E-3</v>
      </c>
      <c r="H71" s="1044">
        <v>0.106</v>
      </c>
    </row>
    <row r="72" spans="1:8">
      <c r="A72" s="1937"/>
      <c r="B72" s="1938"/>
      <c r="C72" s="1264"/>
      <c r="D72" s="539"/>
      <c r="E72" s="539"/>
      <c r="F72" s="540"/>
      <c r="G72" s="1037"/>
      <c r="H72" s="1038"/>
    </row>
    <row r="73" spans="1:8">
      <c r="A73" s="1942" t="s">
        <v>419</v>
      </c>
      <c r="B73" s="1943"/>
      <c r="C73" s="1296"/>
      <c r="D73" s="1039">
        <v>129132266</v>
      </c>
      <c r="E73" s="1039">
        <v>150250539</v>
      </c>
      <c r="F73" s="1040">
        <v>149828527</v>
      </c>
      <c r="G73" s="1043">
        <v>-3.0000000000000001E-3</v>
      </c>
      <c r="H73" s="1044">
        <v>0.16</v>
      </c>
    </row>
    <row r="74" spans="1:8">
      <c r="A74" s="1937" t="s">
        <v>420</v>
      </c>
      <c r="B74" s="1938"/>
      <c r="C74" s="1264"/>
      <c r="D74" s="1035">
        <v>19271152</v>
      </c>
      <c r="E74" s="1035">
        <v>21761484</v>
      </c>
      <c r="F74" s="1036">
        <v>22723385</v>
      </c>
      <c r="G74" s="1037">
        <v>4.3999999999999997E-2</v>
      </c>
      <c r="H74" s="1038">
        <v>0.17899999999999999</v>
      </c>
    </row>
    <row r="75" spans="1:8" ht="14.4" customHeight="1">
      <c r="A75" s="1937" t="s">
        <v>421</v>
      </c>
      <c r="B75" s="1938"/>
      <c r="C75" s="1264"/>
      <c r="D75" s="1035">
        <v>80651014</v>
      </c>
      <c r="E75" s="1035">
        <v>90946335</v>
      </c>
      <c r="F75" s="1036">
        <v>91280633</v>
      </c>
      <c r="G75" s="1037">
        <v>4.0000000000000001E-3</v>
      </c>
      <c r="H75" s="1038">
        <v>0.13200000000000001</v>
      </c>
    </row>
    <row r="76" spans="1:8" ht="14.5" thickBot="1">
      <c r="A76" s="1934" t="s">
        <v>422</v>
      </c>
      <c r="B76" s="1935"/>
      <c r="C76" s="1297"/>
      <c r="D76" s="1074">
        <v>29210100</v>
      </c>
      <c r="E76" s="1074">
        <v>37542720</v>
      </c>
      <c r="F76" s="1075">
        <v>35824509</v>
      </c>
      <c r="G76" s="1298">
        <v>-4.5999999999999999E-2</v>
      </c>
      <c r="H76" s="1299">
        <v>0.22600000000000001</v>
      </c>
    </row>
    <row r="77" spans="1:8">
      <c r="A77" s="1936"/>
      <c r="B77" s="1936"/>
      <c r="C77" s="1265"/>
      <c r="D77" s="439"/>
      <c r="E77" s="439"/>
      <c r="F77" s="439"/>
      <c r="G77" s="439"/>
      <c r="H77" s="439"/>
    </row>
    <row r="78" spans="1:8" ht="21" customHeight="1">
      <c r="A78" s="648" t="s">
        <v>423</v>
      </c>
    </row>
    <row r="79" spans="1:8">
      <c r="A79" s="648" t="s">
        <v>424</v>
      </c>
    </row>
  </sheetData>
  <mergeCells count="90">
    <mergeCell ref="A1:H1"/>
    <mergeCell ref="A2:H2"/>
    <mergeCell ref="A3:H3"/>
    <mergeCell ref="D5:F5"/>
    <mergeCell ref="G5:H5"/>
    <mergeCell ref="A4:C4"/>
    <mergeCell ref="A31:B31"/>
    <mergeCell ref="A32:B32"/>
    <mergeCell ref="A6:C6"/>
    <mergeCell ref="K58:P58"/>
    <mergeCell ref="K57:P57"/>
    <mergeCell ref="K56:P56"/>
    <mergeCell ref="A13:B13"/>
    <mergeCell ref="A14:B14"/>
    <mergeCell ref="A15:B15"/>
    <mergeCell ref="A16:B16"/>
    <mergeCell ref="A17:B17"/>
    <mergeCell ref="A18:B18"/>
    <mergeCell ref="A7:C7"/>
    <mergeCell ref="A8:B8"/>
    <mergeCell ref="A11:B11"/>
    <mergeCell ref="A12:C12"/>
    <mergeCell ref="A30:B30"/>
    <mergeCell ref="A19:B19"/>
    <mergeCell ref="A20:B20"/>
    <mergeCell ref="B21:C21"/>
    <mergeCell ref="B22:C22"/>
    <mergeCell ref="B23:C23"/>
    <mergeCell ref="A24:B24"/>
    <mergeCell ref="A25:B25"/>
    <mergeCell ref="A26:B26"/>
    <mergeCell ref="A27:B27"/>
    <mergeCell ref="A28:B28"/>
    <mergeCell ref="A29:B29"/>
    <mergeCell ref="A33:B33"/>
    <mergeCell ref="A34:B34"/>
    <mergeCell ref="A35:C35"/>
    <mergeCell ref="A36:B36"/>
    <mergeCell ref="A37:C37"/>
    <mergeCell ref="B39:C39"/>
    <mergeCell ref="B40:C40"/>
    <mergeCell ref="B41:C41"/>
    <mergeCell ref="A47:B47"/>
    <mergeCell ref="B46:C46"/>
    <mergeCell ref="A42:B42"/>
    <mergeCell ref="K54:P54"/>
    <mergeCell ref="K55:M55"/>
    <mergeCell ref="A71:C71"/>
    <mergeCell ref="A72:B72"/>
    <mergeCell ref="A73:B73"/>
    <mergeCell ref="A68:B68"/>
    <mergeCell ref="A69:C69"/>
    <mergeCell ref="K52:U52"/>
    <mergeCell ref="K1:P1"/>
    <mergeCell ref="K2:P2"/>
    <mergeCell ref="K3:P3"/>
    <mergeCell ref="K49:M49"/>
    <mergeCell ref="K51:M51"/>
    <mergeCell ref="N5:P5"/>
    <mergeCell ref="Q5:R5"/>
    <mergeCell ref="S5:T5"/>
    <mergeCell ref="K4:M4"/>
    <mergeCell ref="A53:B53"/>
    <mergeCell ref="A38:B38"/>
    <mergeCell ref="A64:B64"/>
    <mergeCell ref="A65:B65"/>
    <mergeCell ref="A67:B67"/>
    <mergeCell ref="A54:B54"/>
    <mergeCell ref="A43:B43"/>
    <mergeCell ref="B44:C44"/>
    <mergeCell ref="B45:C45"/>
    <mergeCell ref="A48:B48"/>
    <mergeCell ref="A49:B49"/>
    <mergeCell ref="A50:B50"/>
    <mergeCell ref="A51:B51"/>
    <mergeCell ref="A52:B52"/>
    <mergeCell ref="A61:B61"/>
    <mergeCell ref="A62:B62"/>
    <mergeCell ref="A76:B76"/>
    <mergeCell ref="A77:B77"/>
    <mergeCell ref="A66:B66"/>
    <mergeCell ref="A55:B55"/>
    <mergeCell ref="A56:B56"/>
    <mergeCell ref="A57:C57"/>
    <mergeCell ref="A58:B58"/>
    <mergeCell ref="A59:B59"/>
    <mergeCell ref="A60:B60"/>
    <mergeCell ref="A63:B63"/>
    <mergeCell ref="A74:B74"/>
    <mergeCell ref="A75:B75"/>
  </mergeCells>
  <hyperlinks>
    <hyperlink ref="A4" location="Índice!A1" display="Volver al índice" xr:uid="{433AE947-C188-4C96-A63D-7D10FD305630}"/>
    <hyperlink ref="K4" location="Índice!A1" display="Volver al índice" xr:uid="{E2D1A5F7-B7EA-488D-A4D2-7591792DC099}"/>
  </hyperlink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rgb="FFD0CECE"/>
  </sheetPr>
  <dimension ref="A1:F56"/>
  <sheetViews>
    <sheetView showGridLines="0" zoomScale="60" zoomScaleNormal="60" workbookViewId="0">
      <selection activeCell="A4" sqref="A4"/>
    </sheetView>
  </sheetViews>
  <sheetFormatPr baseColWidth="10" defaultColWidth="11.453125" defaultRowHeight="14"/>
  <cols>
    <col min="1" max="1" width="80.08984375" style="648" customWidth="1"/>
    <col min="2" max="3" width="13.453125" style="648" bestFit="1" customWidth="1"/>
    <col min="4" max="4" width="13.08984375" style="648" bestFit="1" customWidth="1"/>
    <col min="5" max="16384" width="11.453125" style="648"/>
  </cols>
  <sheetData>
    <row r="1" spans="1:6">
      <c r="A1" s="1951" t="s">
        <v>425</v>
      </c>
      <c r="B1" s="1951"/>
      <c r="C1" s="1951"/>
      <c r="D1" s="1005"/>
      <c r="E1" s="1005"/>
      <c r="F1" s="1005"/>
    </row>
    <row r="2" spans="1:6">
      <c r="A2" s="1951" t="s">
        <v>426</v>
      </c>
      <c r="B2" s="1951"/>
      <c r="C2" s="1951"/>
      <c r="D2" s="1005"/>
      <c r="E2" s="1005"/>
      <c r="F2" s="1005"/>
    </row>
    <row r="3" spans="1:6">
      <c r="A3" s="1951" t="s">
        <v>373</v>
      </c>
      <c r="B3" s="1951"/>
      <c r="C3" s="1951"/>
      <c r="D3" s="1005"/>
      <c r="E3" s="1005"/>
      <c r="F3" s="1005"/>
    </row>
    <row r="4" spans="1:6" ht="14.5" thickBot="1">
      <c r="A4" s="830" t="s">
        <v>34</v>
      </c>
      <c r="B4" s="1009"/>
      <c r="C4" s="1009"/>
      <c r="D4" s="1005"/>
      <c r="E4" s="1005"/>
      <c r="F4" s="1005"/>
    </row>
    <row r="5" spans="1:6">
      <c r="A5" s="1182"/>
      <c r="B5" s="1857" t="s">
        <v>294</v>
      </c>
      <c r="C5" s="1858"/>
      <c r="D5" s="1973"/>
      <c r="E5" s="1852" t="s">
        <v>30</v>
      </c>
      <c r="F5" s="1854"/>
    </row>
    <row r="6" spans="1:6" ht="14.5" thickBot="1">
      <c r="A6" s="1183"/>
      <c r="B6" s="1017" t="s">
        <v>671</v>
      </c>
      <c r="C6" s="1184">
        <v>44256</v>
      </c>
      <c r="D6" s="1185">
        <v>44348</v>
      </c>
      <c r="E6" s="1017" t="s">
        <v>32</v>
      </c>
      <c r="F6" s="1018" t="s">
        <v>33</v>
      </c>
    </row>
    <row r="7" spans="1:6">
      <c r="A7" s="943" t="s">
        <v>375</v>
      </c>
      <c r="B7" s="1186"/>
      <c r="C7" s="1187"/>
      <c r="D7" s="1188"/>
      <c r="E7" s="1186"/>
      <c r="F7" s="1188"/>
    </row>
    <row r="8" spans="1:6">
      <c r="A8" s="947" t="s">
        <v>90</v>
      </c>
      <c r="B8" s="1189">
        <v>1817197</v>
      </c>
      <c r="C8" s="1190">
        <v>800622</v>
      </c>
      <c r="D8" s="1191">
        <v>1019773</v>
      </c>
      <c r="E8" s="1192">
        <v>0.27400000000000002</v>
      </c>
      <c r="F8" s="1193">
        <v>-0.439</v>
      </c>
    </row>
    <row r="9" spans="1:6">
      <c r="A9" s="947" t="s">
        <v>427</v>
      </c>
      <c r="B9" s="1194" t="s">
        <v>135</v>
      </c>
      <c r="C9" s="1190">
        <v>583176</v>
      </c>
      <c r="D9" s="1191">
        <v>520413</v>
      </c>
      <c r="E9" s="1192">
        <v>-0.108</v>
      </c>
      <c r="F9" s="1193" t="s">
        <v>38</v>
      </c>
    </row>
    <row r="10" spans="1:6">
      <c r="A10" s="1195" t="s">
        <v>98</v>
      </c>
      <c r="B10" s="1189">
        <v>469393</v>
      </c>
      <c r="C10" s="1190">
        <v>490778</v>
      </c>
      <c r="D10" s="1191">
        <v>397551</v>
      </c>
      <c r="E10" s="1192">
        <v>-0.19</v>
      </c>
      <c r="F10" s="1193">
        <v>-0.153</v>
      </c>
    </row>
    <row r="11" spans="1:6">
      <c r="A11" s="1195" t="s">
        <v>428</v>
      </c>
      <c r="B11" s="1189">
        <v>27118956</v>
      </c>
      <c r="C11" s="1190">
        <v>28688953</v>
      </c>
      <c r="D11" s="1191">
        <v>29354310</v>
      </c>
      <c r="E11" s="1192">
        <v>2.3E-2</v>
      </c>
      <c r="F11" s="1193">
        <v>8.2000000000000003E-2</v>
      </c>
    </row>
    <row r="12" spans="1:6">
      <c r="A12" s="1195" t="s">
        <v>22</v>
      </c>
      <c r="B12" s="1194" t="s">
        <v>135</v>
      </c>
      <c r="C12" s="1196" t="s">
        <v>135</v>
      </c>
      <c r="D12" s="1197" t="s">
        <v>135</v>
      </c>
      <c r="E12" s="1192">
        <v>0</v>
      </c>
      <c r="F12" s="1193">
        <v>0</v>
      </c>
    </row>
    <row r="13" spans="1:6">
      <c r="A13" s="1195" t="s">
        <v>429</v>
      </c>
      <c r="B13" s="1194">
        <v>91</v>
      </c>
      <c r="C13" s="1190">
        <v>137049</v>
      </c>
      <c r="D13" s="1197">
        <v>345</v>
      </c>
      <c r="E13" s="1192">
        <v>-0.997</v>
      </c>
      <c r="F13" s="1193">
        <v>2.7909999999999999</v>
      </c>
    </row>
    <row r="14" spans="1:6">
      <c r="A14" s="1198"/>
      <c r="B14" s="1199"/>
      <c r="C14" s="1200"/>
      <c r="D14" s="1197"/>
      <c r="E14" s="1192"/>
      <c r="F14" s="1193"/>
    </row>
    <row r="15" spans="1:6">
      <c r="A15" s="1201" t="s">
        <v>430</v>
      </c>
      <c r="B15" s="1202">
        <v>29405637</v>
      </c>
      <c r="C15" s="1203">
        <v>30700578</v>
      </c>
      <c r="D15" s="1204">
        <v>31292392</v>
      </c>
      <c r="E15" s="1205">
        <v>1.9E-2</v>
      </c>
      <c r="F15" s="1206">
        <v>6.4000000000000001E-2</v>
      </c>
    </row>
    <row r="16" spans="1:6">
      <c r="A16" s="1198"/>
      <c r="B16" s="1199"/>
      <c r="C16" s="1200"/>
      <c r="D16" s="1197"/>
      <c r="E16" s="1192"/>
      <c r="F16" s="1193"/>
    </row>
    <row r="17" spans="1:6">
      <c r="A17" s="962" t="s">
        <v>431</v>
      </c>
      <c r="B17" s="1199"/>
      <c r="C17" s="1200"/>
      <c r="D17" s="1197"/>
      <c r="E17" s="1192"/>
      <c r="F17" s="1193"/>
    </row>
    <row r="18" spans="1:6">
      <c r="A18" s="1198"/>
      <c r="B18" s="1199"/>
      <c r="C18" s="1200"/>
      <c r="D18" s="1197"/>
      <c r="E18" s="1192"/>
      <c r="F18" s="1193"/>
    </row>
    <row r="19" spans="1:6">
      <c r="A19" s="1198" t="s">
        <v>405</v>
      </c>
      <c r="B19" s="1189">
        <v>1756654</v>
      </c>
      <c r="C19" s="1190">
        <v>1875925</v>
      </c>
      <c r="D19" s="1191">
        <v>1914141</v>
      </c>
      <c r="E19" s="1192">
        <v>0.02</v>
      </c>
      <c r="F19" s="1193">
        <v>0.09</v>
      </c>
    </row>
    <row r="20" spans="1:6">
      <c r="A20" s="1195" t="s">
        <v>432</v>
      </c>
      <c r="B20" s="1189">
        <v>102383</v>
      </c>
      <c r="C20" s="1190">
        <v>133300</v>
      </c>
      <c r="D20" s="1191">
        <v>149936</v>
      </c>
      <c r="E20" s="1192">
        <v>0.125</v>
      </c>
      <c r="F20" s="1193">
        <v>0.46400000000000002</v>
      </c>
    </row>
    <row r="21" spans="1:6">
      <c r="A21" s="1198"/>
      <c r="B21" s="1199"/>
      <c r="C21" s="1200"/>
      <c r="D21" s="1197"/>
      <c r="E21" s="1192"/>
      <c r="F21" s="1193"/>
    </row>
    <row r="22" spans="1:6">
      <c r="A22" s="1201" t="s">
        <v>412</v>
      </c>
      <c r="B22" s="1202">
        <v>1859037</v>
      </c>
      <c r="C22" s="1203">
        <v>2009225</v>
      </c>
      <c r="D22" s="1204">
        <v>2064077</v>
      </c>
      <c r="E22" s="1205">
        <v>2.7E-2</v>
      </c>
      <c r="F22" s="1206">
        <v>0.11</v>
      </c>
    </row>
    <row r="23" spans="1:6">
      <c r="A23" s="1198"/>
      <c r="B23" s="1199"/>
      <c r="C23" s="1200"/>
      <c r="D23" s="1197"/>
      <c r="E23" s="1192"/>
      <c r="F23" s="1193"/>
    </row>
    <row r="24" spans="1:6">
      <c r="A24" s="962" t="s">
        <v>433</v>
      </c>
      <c r="B24" s="1199"/>
      <c r="C24" s="1200"/>
      <c r="D24" s="1197"/>
      <c r="E24" s="1192"/>
      <c r="F24" s="1193"/>
    </row>
    <row r="25" spans="1:6">
      <c r="A25" s="1195" t="s">
        <v>270</v>
      </c>
      <c r="B25" s="1207">
        <v>1318993</v>
      </c>
      <c r="C25" s="1208">
        <v>1318993</v>
      </c>
      <c r="D25" s="1191">
        <v>1318993</v>
      </c>
      <c r="E25" s="1192">
        <v>0</v>
      </c>
      <c r="F25" s="1193">
        <v>0</v>
      </c>
    </row>
    <row r="26" spans="1:6">
      <c r="A26" s="1198" t="s">
        <v>434</v>
      </c>
      <c r="B26" s="1207">
        <v>384542</v>
      </c>
      <c r="C26" s="1208">
        <v>384542</v>
      </c>
      <c r="D26" s="1191">
        <v>384542</v>
      </c>
      <c r="E26" s="1192">
        <v>0</v>
      </c>
      <c r="F26" s="1193">
        <v>0</v>
      </c>
    </row>
    <row r="27" spans="1:6">
      <c r="A27" s="1195" t="s">
        <v>296</v>
      </c>
      <c r="B27" s="1207">
        <v>21070409</v>
      </c>
      <c r="C27" s="1208">
        <v>21417403</v>
      </c>
      <c r="D27" s="1191">
        <v>21417403</v>
      </c>
      <c r="E27" s="1192">
        <v>0</v>
      </c>
      <c r="F27" s="1193">
        <v>1.6E-2</v>
      </c>
    </row>
    <row r="28" spans="1:6">
      <c r="A28" s="1195" t="s">
        <v>435</v>
      </c>
      <c r="B28" s="1207">
        <v>935610</v>
      </c>
      <c r="C28" s="1208">
        <v>652340</v>
      </c>
      <c r="D28" s="1191">
        <v>495986</v>
      </c>
      <c r="E28" s="1192">
        <v>-0.24</v>
      </c>
      <c r="F28" s="1193">
        <v>-0.47</v>
      </c>
    </row>
    <row r="29" spans="1:6">
      <c r="A29" s="1195" t="s">
        <v>436</v>
      </c>
      <c r="B29" s="1207">
        <v>3837046</v>
      </c>
      <c r="C29" s="1208">
        <v>4918075</v>
      </c>
      <c r="D29" s="1191">
        <v>5611391</v>
      </c>
      <c r="E29" s="1192">
        <v>0.14099999999999999</v>
      </c>
      <c r="F29" s="1193">
        <v>0.46200000000000002</v>
      </c>
    </row>
    <row r="30" spans="1:6">
      <c r="A30" s="1195"/>
      <c r="B30" s="1209"/>
      <c r="C30" s="854"/>
      <c r="D30" s="1197"/>
      <c r="E30" s="1192"/>
      <c r="F30" s="1193"/>
    </row>
    <row r="31" spans="1:6">
      <c r="A31" s="1201" t="s">
        <v>417</v>
      </c>
      <c r="B31" s="1202">
        <v>27546600</v>
      </c>
      <c r="C31" s="1203">
        <v>28691353</v>
      </c>
      <c r="D31" s="1210">
        <v>29228315</v>
      </c>
      <c r="E31" s="1205">
        <v>1.9E-2</v>
      </c>
      <c r="F31" s="1206">
        <v>6.0999999999999999E-2</v>
      </c>
    </row>
    <row r="32" spans="1:6">
      <c r="A32" s="1195"/>
      <c r="B32" s="1209"/>
      <c r="C32" s="854"/>
      <c r="D32" s="855"/>
      <c r="E32" s="1192"/>
      <c r="F32" s="1193"/>
    </row>
    <row r="33" spans="1:6" ht="14.5" thickBot="1">
      <c r="A33" s="1211" t="s">
        <v>418</v>
      </c>
      <c r="B33" s="1212">
        <v>29405637</v>
      </c>
      <c r="C33" s="1213">
        <v>30700578</v>
      </c>
      <c r="D33" s="1214">
        <v>31292392</v>
      </c>
      <c r="E33" s="1215">
        <v>1.9E-2</v>
      </c>
      <c r="F33" s="1216">
        <v>6.4000000000000001E-2</v>
      </c>
    </row>
    <row r="34" spans="1:6" ht="14.5" thickBot="1">
      <c r="A34" s="1217"/>
      <c r="B34" s="1218"/>
      <c r="C34" s="1218"/>
      <c r="D34" s="1218"/>
      <c r="E34" s="1219"/>
      <c r="F34" s="1219"/>
    </row>
    <row r="35" spans="1:6">
      <c r="A35" s="1220"/>
      <c r="B35" s="1974" t="s">
        <v>29</v>
      </c>
      <c r="C35" s="1975"/>
      <c r="D35" s="1976"/>
      <c r="E35" s="1971" t="s">
        <v>30</v>
      </c>
      <c r="F35" s="1972"/>
    </row>
    <row r="36" spans="1:6" ht="14.5" thickBot="1">
      <c r="A36" s="1220"/>
      <c r="B36" s="1221" t="s">
        <v>105</v>
      </c>
      <c r="C36" s="1222" t="s">
        <v>14</v>
      </c>
      <c r="D36" s="1223" t="s">
        <v>106</v>
      </c>
      <c r="E36" s="1224" t="s">
        <v>32</v>
      </c>
      <c r="F36" s="1225" t="s">
        <v>33</v>
      </c>
    </row>
    <row r="37" spans="1:6">
      <c r="A37" s="1226" t="s">
        <v>376</v>
      </c>
      <c r="B37" s="987"/>
      <c r="C37" s="457"/>
      <c r="D37" s="472"/>
      <c r="E37" s="1227"/>
      <c r="F37" s="1228"/>
    </row>
    <row r="38" spans="1:6">
      <c r="A38" s="1229"/>
      <c r="B38" s="1230"/>
      <c r="C38" s="1220"/>
      <c r="D38" s="1231"/>
      <c r="E38" s="1232"/>
      <c r="F38" s="1233"/>
    </row>
    <row r="39" spans="1:6">
      <c r="A39" s="1229" t="s">
        <v>437</v>
      </c>
      <c r="B39" s="469">
        <v>-608651</v>
      </c>
      <c r="C39" s="452">
        <v>676484</v>
      </c>
      <c r="D39" s="470">
        <v>725297</v>
      </c>
      <c r="E39" s="1192">
        <v>7.1999999999999995E-2</v>
      </c>
      <c r="F39" s="1193">
        <v>-2.1920000000000002</v>
      </c>
    </row>
    <row r="40" spans="1:6">
      <c r="A40" s="1229" t="s">
        <v>438</v>
      </c>
      <c r="B40" s="987">
        <v>174</v>
      </c>
      <c r="C40" s="452">
        <v>3038</v>
      </c>
      <c r="D40" s="470">
        <v>7062</v>
      </c>
      <c r="E40" s="1192">
        <v>1.325</v>
      </c>
      <c r="F40" s="1193">
        <v>39.585999999999999</v>
      </c>
    </row>
    <row r="41" spans="1:6">
      <c r="A41" s="1229" t="s">
        <v>439</v>
      </c>
      <c r="B41" s="987"/>
      <c r="C41" s="457"/>
      <c r="D41" s="472"/>
      <c r="E41" s="1192">
        <v>-2.09</v>
      </c>
      <c r="F41" s="1193" t="s">
        <v>38</v>
      </c>
    </row>
    <row r="42" spans="1:6">
      <c r="A42" s="1234" t="s">
        <v>440</v>
      </c>
      <c r="B42" s="469">
        <v>-608477</v>
      </c>
      <c r="C42" s="452">
        <v>675028</v>
      </c>
      <c r="D42" s="470">
        <v>737257</v>
      </c>
      <c r="E42" s="1192">
        <v>9.1999999999999998E-2</v>
      </c>
      <c r="F42" s="1193">
        <v>-2.2120000000000002</v>
      </c>
    </row>
    <row r="43" spans="1:6">
      <c r="A43" s="1229"/>
      <c r="B43" s="1230"/>
      <c r="C43" s="1220"/>
      <c r="D43" s="1231"/>
      <c r="E43" s="1192"/>
      <c r="F43" s="1193"/>
    </row>
    <row r="44" spans="1:6">
      <c r="A44" s="1229" t="s">
        <v>441</v>
      </c>
      <c r="B44" s="1209" t="s">
        <v>135</v>
      </c>
      <c r="C44" s="452">
        <v>-13363</v>
      </c>
      <c r="D44" s="470">
        <v>-14357</v>
      </c>
      <c r="E44" s="1192">
        <v>7.3999999999999996E-2</v>
      </c>
      <c r="F44" s="1193" t="s">
        <v>38</v>
      </c>
    </row>
    <row r="45" spans="1:6">
      <c r="A45" s="1229" t="s">
        <v>442</v>
      </c>
      <c r="B45" s="469">
        <v>-5765</v>
      </c>
      <c r="C45" s="452">
        <v>-4761</v>
      </c>
      <c r="D45" s="470">
        <v>-3832</v>
      </c>
      <c r="E45" s="1192">
        <v>-0.19500000000000001</v>
      </c>
      <c r="F45" s="1193">
        <v>-0.33500000000000002</v>
      </c>
    </row>
    <row r="46" spans="1:6">
      <c r="A46" s="1234" t="s">
        <v>443</v>
      </c>
      <c r="B46" s="469">
        <v>-5765</v>
      </c>
      <c r="C46" s="452">
        <v>-18124</v>
      </c>
      <c r="D46" s="470">
        <v>-18189</v>
      </c>
      <c r="E46" s="1192">
        <v>4.0000000000000001E-3</v>
      </c>
      <c r="F46" s="1193">
        <v>2.1549999999999998</v>
      </c>
    </row>
    <row r="47" spans="1:6">
      <c r="A47" s="1229"/>
      <c r="B47" s="987"/>
      <c r="C47" s="457"/>
      <c r="D47" s="472"/>
      <c r="E47" s="1192">
        <v>0</v>
      </c>
      <c r="F47" s="1193">
        <v>0</v>
      </c>
    </row>
    <row r="48" spans="1:6">
      <c r="A48" s="1235" t="s">
        <v>444</v>
      </c>
      <c r="B48" s="987">
        <v>-614242</v>
      </c>
      <c r="C48" s="1236">
        <v>656904</v>
      </c>
      <c r="D48" s="471">
        <v>719068</v>
      </c>
      <c r="E48" s="1192">
        <v>9.5000000000000001E-2</v>
      </c>
      <c r="F48" s="1193">
        <v>-2.1709999999999998</v>
      </c>
    </row>
    <row r="49" spans="1:6">
      <c r="A49" s="713"/>
      <c r="B49" s="987"/>
      <c r="C49" s="457"/>
      <c r="D49" s="472"/>
      <c r="E49" s="1192"/>
      <c r="F49" s="1193"/>
    </row>
    <row r="50" spans="1:6">
      <c r="A50" s="1229" t="s">
        <v>445</v>
      </c>
      <c r="B50" s="469">
        <v>-3842</v>
      </c>
      <c r="C50" s="452">
        <v>-1268</v>
      </c>
      <c r="D50" s="472">
        <v>-15</v>
      </c>
      <c r="E50" s="1192">
        <v>-0.98799999999999999</v>
      </c>
      <c r="F50" s="1193">
        <v>-0.996</v>
      </c>
    </row>
    <row r="51" spans="1:6">
      <c r="A51" s="1229" t="s">
        <v>446</v>
      </c>
      <c r="B51" s="469">
        <v>-1899</v>
      </c>
      <c r="C51" s="457">
        <v>-5</v>
      </c>
      <c r="D51" s="472">
        <v>-10</v>
      </c>
      <c r="E51" s="1192">
        <v>1</v>
      </c>
      <c r="F51" s="1193">
        <v>-0.995</v>
      </c>
    </row>
    <row r="52" spans="1:6">
      <c r="A52" s="1237" t="s">
        <v>447</v>
      </c>
      <c r="B52" s="469">
        <v>-619983</v>
      </c>
      <c r="C52" s="452">
        <v>655631</v>
      </c>
      <c r="D52" s="470">
        <v>719043</v>
      </c>
      <c r="E52" s="1192">
        <v>9.7000000000000003E-2</v>
      </c>
      <c r="F52" s="1193">
        <v>-2.16</v>
      </c>
    </row>
    <row r="53" spans="1:6">
      <c r="A53" s="1229" t="s">
        <v>43</v>
      </c>
      <c r="B53" s="1209" t="s">
        <v>135</v>
      </c>
      <c r="C53" s="452">
        <v>-19229</v>
      </c>
      <c r="D53" s="470">
        <v>-19546</v>
      </c>
      <c r="E53" s="1192">
        <v>1.6E-2</v>
      </c>
      <c r="F53" s="1193" t="s">
        <v>38</v>
      </c>
    </row>
    <row r="54" spans="1:6" ht="14.5" thickBot="1">
      <c r="A54" s="1238" t="s">
        <v>44</v>
      </c>
      <c r="B54" s="1239">
        <v>-619983</v>
      </c>
      <c r="C54" s="1240">
        <v>636402</v>
      </c>
      <c r="D54" s="1241">
        <v>699497</v>
      </c>
      <c r="E54" s="1242">
        <v>9.9000000000000005E-2</v>
      </c>
      <c r="F54" s="1243">
        <v>-2.1280000000000001</v>
      </c>
    </row>
    <row r="55" spans="1:6" ht="14.5" thickBot="1">
      <c r="A55" s="1220"/>
      <c r="B55" s="1220"/>
      <c r="C55" s="1220"/>
      <c r="D55" s="1220"/>
      <c r="E55" s="1244"/>
      <c r="F55" s="1244"/>
    </row>
    <row r="56" spans="1:6" ht="14.5" thickBot="1">
      <c r="A56" s="1245" t="s">
        <v>448</v>
      </c>
      <c r="B56" s="1246">
        <v>0.98450000000000004</v>
      </c>
      <c r="C56" s="1247">
        <v>0.99990000000000001</v>
      </c>
      <c r="D56" s="1248">
        <v>1.0043</v>
      </c>
      <c r="E56" s="1249" t="s">
        <v>715</v>
      </c>
      <c r="F56" s="1250" t="s">
        <v>716</v>
      </c>
    </row>
  </sheetData>
  <mergeCells count="7">
    <mergeCell ref="E35:F35"/>
    <mergeCell ref="B5:D5"/>
    <mergeCell ref="E5:F5"/>
    <mergeCell ref="A1:C1"/>
    <mergeCell ref="A2:C2"/>
    <mergeCell ref="A3:C3"/>
    <mergeCell ref="B35:D35"/>
  </mergeCells>
  <hyperlinks>
    <hyperlink ref="A4" location="Índice!A1" display="Volver al índice" xr:uid="{764E4D86-CD30-49C4-A8D9-F41DE8130AD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E67"/>
  <sheetViews>
    <sheetView showGridLines="0" topLeftCell="F1" zoomScale="60" zoomScaleNormal="60" workbookViewId="0">
      <selection activeCell="S9" sqref="S9"/>
    </sheetView>
  </sheetViews>
  <sheetFormatPr baseColWidth="10" defaultColWidth="11.453125" defaultRowHeight="14"/>
  <cols>
    <col min="1" max="1" width="8.6328125" style="551" customWidth="1"/>
    <col min="2" max="2" width="11.453125" style="551"/>
    <col min="3" max="3" width="66" style="551" customWidth="1"/>
    <col min="4" max="6" width="16.453125" style="551" customWidth="1"/>
    <col min="7" max="8" width="11.54296875" style="551" bestFit="1" customWidth="1"/>
    <col min="9" max="13" width="11.453125" style="551"/>
    <col min="14" max="14" width="52.36328125" style="551" customWidth="1"/>
    <col min="15" max="21" width="14.54296875" style="551" customWidth="1"/>
    <col min="22" max="22" width="16.08984375" style="551" customWidth="1"/>
    <col min="23" max="25" width="11.453125" style="551"/>
    <col min="26" max="26" width="46" style="551" customWidth="1"/>
    <col min="27" max="29" width="11.54296875" style="551" bestFit="1" customWidth="1"/>
    <col min="30" max="16384" width="11.453125" style="551"/>
  </cols>
  <sheetData>
    <row r="1" spans="1:31">
      <c r="A1" s="2009" t="s">
        <v>449</v>
      </c>
      <c r="B1" s="2009"/>
      <c r="C1" s="2009"/>
      <c r="D1" s="2009"/>
      <c r="E1" s="2009"/>
      <c r="F1" s="2009"/>
      <c r="G1" s="2009"/>
      <c r="H1" s="2009"/>
      <c r="K1" s="590"/>
      <c r="L1" s="1997" t="s">
        <v>449</v>
      </c>
      <c r="M1" s="1997"/>
      <c r="N1" s="1997"/>
      <c r="O1" s="1997"/>
      <c r="P1" s="1997"/>
      <c r="Q1" s="1997"/>
      <c r="R1" s="1997"/>
      <c r="S1" s="1997"/>
      <c r="T1" s="1085"/>
      <c r="U1" s="1085"/>
      <c r="V1" s="1085"/>
      <c r="Z1" s="1997" t="s">
        <v>449</v>
      </c>
      <c r="AA1" s="1997"/>
      <c r="AB1" s="1997"/>
      <c r="AC1" s="1997"/>
      <c r="AD1" s="1085"/>
      <c r="AE1" s="1085"/>
    </row>
    <row r="2" spans="1:31">
      <c r="A2" s="1997" t="s">
        <v>371</v>
      </c>
      <c r="B2" s="1997"/>
      <c r="C2" s="1997"/>
      <c r="D2" s="1997"/>
      <c r="E2" s="1997"/>
      <c r="F2" s="1997"/>
      <c r="G2" s="1997"/>
      <c r="H2" s="1997"/>
      <c r="K2" s="590"/>
      <c r="L2" s="1997" t="s">
        <v>372</v>
      </c>
      <c r="M2" s="1997"/>
      <c r="N2" s="1997"/>
      <c r="O2" s="1997"/>
      <c r="P2" s="1997"/>
      <c r="Q2" s="1997"/>
      <c r="R2" s="1997"/>
      <c r="S2" s="1997"/>
      <c r="T2" s="1085"/>
      <c r="U2" s="1085"/>
      <c r="V2" s="1085"/>
      <c r="Z2" s="1997" t="s">
        <v>450</v>
      </c>
      <c r="AA2" s="1997"/>
      <c r="AB2" s="1997"/>
      <c r="AC2" s="1997"/>
      <c r="AD2" s="1085"/>
      <c r="AE2" s="1085"/>
    </row>
    <row r="3" spans="1:31" ht="14.5" thickBot="1">
      <c r="A3" s="1997" t="s">
        <v>373</v>
      </c>
      <c r="B3" s="1997"/>
      <c r="C3" s="1997"/>
      <c r="D3" s="1997"/>
      <c r="E3" s="1997"/>
      <c r="F3" s="1997"/>
      <c r="G3" s="1997"/>
      <c r="H3" s="1997"/>
      <c r="K3" s="590"/>
      <c r="L3" s="1997" t="s">
        <v>374</v>
      </c>
      <c r="M3" s="1997"/>
      <c r="N3" s="1997"/>
      <c r="O3" s="1997"/>
      <c r="P3" s="1997"/>
      <c r="Q3" s="1997"/>
      <c r="R3" s="1997"/>
      <c r="S3" s="1997"/>
      <c r="T3" s="1085"/>
      <c r="U3" s="1085"/>
      <c r="V3" s="1085"/>
      <c r="Z3" s="1086"/>
      <c r="AA3" s="1087"/>
      <c r="AB3" s="1087"/>
      <c r="AC3" s="1087"/>
      <c r="AD3" s="1085"/>
      <c r="AE3" s="1085"/>
    </row>
    <row r="4" spans="1:31" ht="14.5" thickBot="1">
      <c r="A4" s="2031" t="s">
        <v>34</v>
      </c>
      <c r="B4" s="2031"/>
      <c r="C4" s="2031"/>
      <c r="D4" s="894"/>
      <c r="E4" s="894"/>
      <c r="F4" s="894"/>
      <c r="G4" s="894"/>
      <c r="H4" s="894"/>
      <c r="K4" s="590"/>
      <c r="L4" s="2031" t="s">
        <v>34</v>
      </c>
      <c r="M4" s="2031"/>
      <c r="N4" s="2031"/>
      <c r="O4" s="894"/>
      <c r="P4" s="894"/>
      <c r="Q4" s="894"/>
      <c r="R4" s="894"/>
      <c r="S4" s="894"/>
      <c r="T4" s="1085"/>
      <c r="U4" s="1085"/>
      <c r="V4" s="1085"/>
      <c r="Z4" s="552" t="s">
        <v>34</v>
      </c>
      <c r="AA4" s="1977" t="s">
        <v>29</v>
      </c>
      <c r="AB4" s="1978"/>
      <c r="AC4" s="1979"/>
      <c r="AD4" s="1910" t="s">
        <v>782</v>
      </c>
      <c r="AE4" s="1912"/>
    </row>
    <row r="5" spans="1:31" ht="14.5" thickBot="1">
      <c r="A5" s="894"/>
      <c r="B5" s="894"/>
      <c r="C5" s="894"/>
      <c r="D5" s="1910" t="s">
        <v>88</v>
      </c>
      <c r="E5" s="1911"/>
      <c r="F5" s="1912"/>
      <c r="G5" s="1991" t="s">
        <v>30</v>
      </c>
      <c r="H5" s="1992"/>
      <c r="K5" s="1088"/>
      <c r="L5" s="1089"/>
      <c r="M5" s="1089"/>
      <c r="N5" s="1090"/>
      <c r="O5" s="2010" t="s">
        <v>29</v>
      </c>
      <c r="P5" s="2016"/>
      <c r="Q5" s="2011"/>
      <c r="R5" s="2010" t="s">
        <v>30</v>
      </c>
      <c r="S5" s="2011"/>
      <c r="T5" s="1910" t="s">
        <v>782</v>
      </c>
      <c r="U5" s="1912"/>
      <c r="V5" s="550" t="s">
        <v>771</v>
      </c>
      <c r="Z5" s="1091"/>
      <c r="AA5" s="1092" t="s">
        <v>105</v>
      </c>
      <c r="AB5" s="1093" t="s">
        <v>14</v>
      </c>
      <c r="AC5" s="1094" t="s">
        <v>106</v>
      </c>
      <c r="AD5" s="896">
        <v>43983</v>
      </c>
      <c r="AE5" s="897">
        <v>44348</v>
      </c>
    </row>
    <row r="6" spans="1:31" ht="14.5" thickBot="1">
      <c r="A6" s="1985"/>
      <c r="B6" s="1985"/>
      <c r="C6" s="1986"/>
      <c r="D6" s="1095">
        <v>43983</v>
      </c>
      <c r="E6" s="1096">
        <v>44256</v>
      </c>
      <c r="F6" s="1097">
        <v>44348</v>
      </c>
      <c r="G6" s="1092" t="s">
        <v>32</v>
      </c>
      <c r="H6" s="1098" t="s">
        <v>33</v>
      </c>
      <c r="K6" s="919"/>
      <c r="L6" s="1985"/>
      <c r="M6" s="1985"/>
      <c r="N6" s="1986"/>
      <c r="O6" s="1099" t="s">
        <v>105</v>
      </c>
      <c r="P6" s="1100" t="s">
        <v>14</v>
      </c>
      <c r="Q6" s="1101" t="s">
        <v>106</v>
      </c>
      <c r="R6" s="1099" t="s">
        <v>32</v>
      </c>
      <c r="S6" s="1101" t="s">
        <v>33</v>
      </c>
      <c r="T6" s="896">
        <v>43983</v>
      </c>
      <c r="U6" s="897">
        <v>44348</v>
      </c>
      <c r="V6" s="558" t="s">
        <v>772</v>
      </c>
      <c r="Z6" s="871" t="s">
        <v>50</v>
      </c>
      <c r="AA6" s="1102"/>
      <c r="AB6" s="1103"/>
      <c r="AC6" s="1104"/>
      <c r="AE6" s="1105"/>
    </row>
    <row r="7" spans="1:31" ht="16.5">
      <c r="A7" s="1987" t="s">
        <v>375</v>
      </c>
      <c r="B7" s="1988"/>
      <c r="C7" s="1989"/>
      <c r="D7" s="1106"/>
      <c r="E7" s="1107"/>
      <c r="F7" s="1104"/>
      <c r="G7" s="1103"/>
      <c r="H7" s="1108"/>
      <c r="K7" s="590"/>
      <c r="L7" s="1987" t="s">
        <v>376</v>
      </c>
      <c r="M7" s="1988"/>
      <c r="N7" s="1989"/>
      <c r="O7" s="1106"/>
      <c r="P7" s="1107"/>
      <c r="Q7" s="1107"/>
      <c r="R7" s="1106"/>
      <c r="S7" s="1104"/>
      <c r="T7" s="1109"/>
      <c r="U7" s="1110"/>
      <c r="V7" s="1111"/>
      <c r="Z7" s="881" t="s">
        <v>862</v>
      </c>
      <c r="AA7" s="1112">
        <v>-7.0999999999999994E-2</v>
      </c>
      <c r="AB7" s="1113">
        <v>6.7000000000000004E-2</v>
      </c>
      <c r="AC7" s="1105">
        <v>7.0000000000000007E-2</v>
      </c>
      <c r="AD7" s="1113">
        <v>-5.5E-2</v>
      </c>
      <c r="AE7" s="1105">
        <v>0.13700000000000001</v>
      </c>
    </row>
    <row r="8" spans="1:31" ht="16.5">
      <c r="A8" s="1980" t="s">
        <v>90</v>
      </c>
      <c r="B8" s="1981"/>
      <c r="C8" s="1114"/>
      <c r="D8" s="1112"/>
      <c r="E8" s="1113"/>
      <c r="F8" s="1105"/>
      <c r="G8" s="1115"/>
      <c r="H8" s="1116"/>
      <c r="K8" s="590"/>
      <c r="L8" s="871"/>
      <c r="M8" s="2002" t="s">
        <v>378</v>
      </c>
      <c r="N8" s="2003"/>
      <c r="O8" s="612">
        <v>2325119</v>
      </c>
      <c r="P8" s="610">
        <v>2407997</v>
      </c>
      <c r="Q8" s="610">
        <v>2446731</v>
      </c>
      <c r="R8" s="1117">
        <v>1.6E-2</v>
      </c>
      <c r="S8" s="1118">
        <v>5.1999999999999998E-2</v>
      </c>
      <c r="T8" s="1109">
        <v>5089042</v>
      </c>
      <c r="U8" s="1110">
        <v>4854728</v>
      </c>
      <c r="V8" s="1111">
        <v>-4.5999999999999999E-2</v>
      </c>
      <c r="Z8" s="881" t="s">
        <v>863</v>
      </c>
      <c r="AA8" s="1117">
        <v>-1.7000000000000001E-2</v>
      </c>
      <c r="AB8" s="1119">
        <v>1.4999999999999999E-2</v>
      </c>
      <c r="AC8" s="1118">
        <v>1.6E-2</v>
      </c>
      <c r="AD8" s="929">
        <v>-7.0000000000000001E-3</v>
      </c>
      <c r="AE8" s="930">
        <v>1.6E-2</v>
      </c>
    </row>
    <row r="9" spans="1:31" ht="16.5">
      <c r="A9" s="876"/>
      <c r="B9" s="1984" t="s">
        <v>379</v>
      </c>
      <c r="C9" s="1990"/>
      <c r="D9" s="612">
        <v>5041371</v>
      </c>
      <c r="E9" s="610">
        <v>5227840</v>
      </c>
      <c r="F9" s="1120">
        <v>6919815</v>
      </c>
      <c r="G9" s="1115">
        <v>0.32400000000000001</v>
      </c>
      <c r="H9" s="1116">
        <v>0.373</v>
      </c>
      <c r="K9" s="590"/>
      <c r="L9" s="881"/>
      <c r="M9" s="2012" t="s">
        <v>719</v>
      </c>
      <c r="N9" s="2013"/>
      <c r="O9" s="612">
        <v>-636317</v>
      </c>
      <c r="P9" s="610">
        <v>-555008</v>
      </c>
      <c r="Q9" s="610">
        <v>-438943</v>
      </c>
      <c r="R9" s="1117">
        <v>-0.20899999999999999</v>
      </c>
      <c r="S9" s="1118">
        <v>-0.31</v>
      </c>
      <c r="T9" s="1109">
        <v>-1297065</v>
      </c>
      <c r="U9" s="1110">
        <v>-993951</v>
      </c>
      <c r="V9" s="1111">
        <v>-0.23400000000000001</v>
      </c>
      <c r="Z9" s="881" t="s">
        <v>864</v>
      </c>
      <c r="AA9" s="1121">
        <v>-0.183</v>
      </c>
      <c r="AB9" s="1122">
        <v>0.16600000000000001</v>
      </c>
      <c r="AC9" s="611">
        <v>0.17199999999999999</v>
      </c>
      <c r="AD9" s="929">
        <v>-6.9000000000000006E-2</v>
      </c>
      <c r="AE9" s="930">
        <v>0.16600000000000001</v>
      </c>
    </row>
    <row r="10" spans="1:31" ht="16.5">
      <c r="A10" s="876"/>
      <c r="B10" s="1984" t="s">
        <v>380</v>
      </c>
      <c r="C10" s="1990"/>
      <c r="D10" s="612">
        <v>26863958</v>
      </c>
      <c r="E10" s="610">
        <v>30566460</v>
      </c>
      <c r="F10" s="1120">
        <v>26482164</v>
      </c>
      <c r="G10" s="1115">
        <v>-0.13400000000000001</v>
      </c>
      <c r="H10" s="1116">
        <v>-1.4E-2</v>
      </c>
      <c r="K10" s="590"/>
      <c r="L10" s="871"/>
      <c r="M10" s="2014" t="s">
        <v>381</v>
      </c>
      <c r="N10" s="2015"/>
      <c r="O10" s="1123">
        <v>1688802</v>
      </c>
      <c r="P10" s="1124">
        <v>1852989</v>
      </c>
      <c r="Q10" s="1124">
        <v>2007788</v>
      </c>
      <c r="R10" s="1125">
        <v>8.4000000000000005E-2</v>
      </c>
      <c r="S10" s="1126">
        <v>0.189</v>
      </c>
      <c r="T10" s="1127">
        <v>3791977</v>
      </c>
      <c r="U10" s="1128">
        <v>3860777</v>
      </c>
      <c r="V10" s="1129">
        <v>1.7999999999999999E-2</v>
      </c>
      <c r="Z10" s="881" t="s">
        <v>865</v>
      </c>
      <c r="AA10" s="1121">
        <v>3.6299999999999999E-2</v>
      </c>
      <c r="AB10" s="1122">
        <v>3.8199999999999998E-2</v>
      </c>
      <c r="AC10" s="611">
        <v>4.1200000000000001E-2</v>
      </c>
      <c r="AD10" s="929">
        <v>4.7399999999999998E-2</v>
      </c>
      <c r="AE10" s="930">
        <v>4.02E-2</v>
      </c>
    </row>
    <row r="11" spans="1:31" ht="16.5">
      <c r="A11" s="1980" t="s">
        <v>382</v>
      </c>
      <c r="B11" s="1981"/>
      <c r="C11" s="1982"/>
      <c r="D11" s="1123">
        <v>31905329</v>
      </c>
      <c r="E11" s="1124">
        <v>35794300</v>
      </c>
      <c r="F11" s="1130">
        <v>33401979</v>
      </c>
      <c r="G11" s="1131">
        <v>-6.7000000000000004E-2</v>
      </c>
      <c r="H11" s="1132">
        <v>4.7E-2</v>
      </c>
      <c r="K11" s="590"/>
      <c r="L11" s="2004"/>
      <c r="M11" s="2005"/>
      <c r="N11" s="2006"/>
      <c r="O11" s="1133"/>
      <c r="P11" s="919"/>
      <c r="Q11" s="919"/>
      <c r="R11" s="1125"/>
      <c r="S11" s="1126"/>
      <c r="T11" s="1134"/>
      <c r="U11" s="590"/>
      <c r="V11" s="1135"/>
      <c r="Z11" s="1134" t="s">
        <v>866</v>
      </c>
      <c r="AA11" s="1121">
        <v>-1.55E-2</v>
      </c>
      <c r="AB11" s="1122">
        <v>2.7400000000000001E-2</v>
      </c>
      <c r="AC11" s="611">
        <v>3.2800000000000003E-2</v>
      </c>
      <c r="AD11" s="929">
        <v>1.1000000000000001E-3</v>
      </c>
      <c r="AE11" s="930">
        <v>3.0499999999999999E-2</v>
      </c>
    </row>
    <row r="12" spans="1:31" ht="16.5">
      <c r="A12" s="1983"/>
      <c r="B12" s="1984"/>
      <c r="C12" s="1114"/>
      <c r="D12" s="1112"/>
      <c r="E12" s="1113"/>
      <c r="F12" s="1105"/>
      <c r="G12" s="1115"/>
      <c r="H12" s="1116"/>
      <c r="K12" s="590"/>
      <c r="L12" s="2001" t="s">
        <v>36</v>
      </c>
      <c r="M12" s="2002"/>
      <c r="N12" s="2003"/>
      <c r="O12" s="612">
        <v>-2425753</v>
      </c>
      <c r="P12" s="610">
        <v>-585257</v>
      </c>
      <c r="Q12" s="610">
        <v>-480116</v>
      </c>
      <c r="R12" s="1117">
        <v>-0.18</v>
      </c>
      <c r="S12" s="1118">
        <v>-0.80200000000000005</v>
      </c>
      <c r="T12" s="1109">
        <v>-3766728</v>
      </c>
      <c r="U12" s="1110">
        <v>-1065373</v>
      </c>
      <c r="V12" s="1111">
        <v>-0.71699999999999997</v>
      </c>
      <c r="Z12" s="881" t="s">
        <v>867</v>
      </c>
      <c r="AA12" s="1121">
        <v>1.5100000000000001E-2</v>
      </c>
      <c r="AB12" s="1122">
        <v>1.26E-2</v>
      </c>
      <c r="AC12" s="611">
        <v>9.9000000000000008E-3</v>
      </c>
      <c r="AD12" s="929">
        <v>1.8100000000000002E-2</v>
      </c>
      <c r="AE12" s="930">
        <v>1.14E-2</v>
      </c>
    </row>
    <row r="13" spans="1:31" ht="25.25" customHeight="1">
      <c r="A13" s="1994" t="s">
        <v>93</v>
      </c>
      <c r="B13" s="1995"/>
      <c r="C13" s="1996"/>
      <c r="D13" s="1123">
        <v>1987570</v>
      </c>
      <c r="E13" s="1124">
        <v>772790</v>
      </c>
      <c r="F13" s="1130">
        <v>544937</v>
      </c>
      <c r="G13" s="1131">
        <v>-0.29499999999999998</v>
      </c>
      <c r="H13" s="1132">
        <v>-0.72599999999999998</v>
      </c>
      <c r="K13" s="590"/>
      <c r="L13" s="2001" t="s">
        <v>157</v>
      </c>
      <c r="M13" s="2002"/>
      <c r="N13" s="2003"/>
      <c r="O13" s="612">
        <v>16184</v>
      </c>
      <c r="P13" s="610">
        <v>61096</v>
      </c>
      <c r="Q13" s="610">
        <v>73023</v>
      </c>
      <c r="R13" s="1117">
        <v>0.19500000000000001</v>
      </c>
      <c r="S13" s="1118">
        <v>3.512</v>
      </c>
      <c r="T13" s="1109">
        <v>60138</v>
      </c>
      <c r="U13" s="1110">
        <v>134119</v>
      </c>
      <c r="V13" s="1111">
        <v>1.23</v>
      </c>
      <c r="Z13" s="1136"/>
      <c r="AA13" s="1112"/>
      <c r="AB13" s="1113"/>
      <c r="AC13" s="1105"/>
      <c r="AD13" s="576"/>
      <c r="AE13" s="578"/>
    </row>
    <row r="14" spans="1:31">
      <c r="A14" s="1980"/>
      <c r="B14" s="1981"/>
      <c r="C14" s="1137"/>
      <c r="D14" s="1133"/>
      <c r="E14" s="919"/>
      <c r="F14" s="1138"/>
      <c r="G14" s="1131"/>
      <c r="H14" s="1132"/>
      <c r="K14" s="590"/>
      <c r="L14" s="2004" t="s">
        <v>158</v>
      </c>
      <c r="M14" s="2005"/>
      <c r="N14" s="2006"/>
      <c r="O14" s="1123">
        <v>-2409569</v>
      </c>
      <c r="P14" s="1124">
        <v>-524161</v>
      </c>
      <c r="Q14" s="1124">
        <v>-407093</v>
      </c>
      <c r="R14" s="1125">
        <v>-0.223</v>
      </c>
      <c r="S14" s="1126">
        <v>-0.83099999999999996</v>
      </c>
      <c r="T14" s="1127">
        <v>-3706590</v>
      </c>
      <c r="U14" s="1128">
        <v>-931254</v>
      </c>
      <c r="V14" s="1129">
        <v>-0.749</v>
      </c>
      <c r="Z14" s="1139" t="s">
        <v>451</v>
      </c>
      <c r="AA14" s="1112"/>
      <c r="AB14" s="1113"/>
      <c r="AC14" s="1105"/>
      <c r="AD14" s="576"/>
      <c r="AE14" s="578"/>
    </row>
    <row r="15" spans="1:31">
      <c r="A15" s="1994" t="s">
        <v>383</v>
      </c>
      <c r="B15" s="1995"/>
      <c r="C15" s="1996"/>
      <c r="D15" s="1123">
        <v>1630272</v>
      </c>
      <c r="E15" s="1124">
        <v>3549042</v>
      </c>
      <c r="F15" s="1130">
        <v>2118559</v>
      </c>
      <c r="G15" s="1131">
        <v>-0.40300000000000002</v>
      </c>
      <c r="H15" s="1132">
        <v>0.3</v>
      </c>
      <c r="K15" s="590"/>
      <c r="L15" s="2001"/>
      <c r="M15" s="2002"/>
      <c r="N15" s="2003"/>
      <c r="O15" s="1112"/>
      <c r="P15" s="1113"/>
      <c r="Q15" s="1113"/>
      <c r="R15" s="1117"/>
      <c r="S15" s="1118"/>
      <c r="T15" s="1139"/>
      <c r="U15" s="1140"/>
      <c r="V15" s="1141"/>
      <c r="Z15" s="881" t="s">
        <v>452</v>
      </c>
      <c r="AA15" s="1121">
        <v>3.0300000000000001E-2</v>
      </c>
      <c r="AB15" s="1122">
        <v>3.7100000000000001E-2</v>
      </c>
      <c r="AC15" s="611">
        <v>3.6799999999999999E-2</v>
      </c>
      <c r="AD15" s="929">
        <v>3.0300000000000001E-2</v>
      </c>
      <c r="AE15" s="930">
        <v>3.6799999999999999E-2</v>
      </c>
    </row>
    <row r="16" spans="1:31">
      <c r="A16" s="1994" t="s">
        <v>98</v>
      </c>
      <c r="B16" s="1995"/>
      <c r="C16" s="1996"/>
      <c r="D16" s="1123">
        <v>18724601</v>
      </c>
      <c r="E16" s="1124">
        <v>31556758</v>
      </c>
      <c r="F16" s="1130">
        <v>25735158</v>
      </c>
      <c r="G16" s="1131">
        <v>-0.184</v>
      </c>
      <c r="H16" s="1132">
        <v>0.374</v>
      </c>
      <c r="K16" s="590"/>
      <c r="L16" s="2036" t="s">
        <v>453</v>
      </c>
      <c r="M16" s="2037"/>
      <c r="N16" s="2038"/>
      <c r="O16" s="1123">
        <v>-720767</v>
      </c>
      <c r="P16" s="1124">
        <v>1328828</v>
      </c>
      <c r="Q16" s="1124">
        <v>1600695</v>
      </c>
      <c r="R16" s="1125">
        <v>0.20499999999999999</v>
      </c>
      <c r="S16" s="1126">
        <v>-3.2210000000000001</v>
      </c>
      <c r="T16" s="1127">
        <v>85387</v>
      </c>
      <c r="U16" s="1128">
        <v>2929523</v>
      </c>
      <c r="V16" s="1142" t="s">
        <v>204</v>
      </c>
      <c r="Z16" s="881" t="s">
        <v>174</v>
      </c>
      <c r="AA16" s="1121">
        <v>3.9899999999999998E-2</v>
      </c>
      <c r="AB16" s="1122">
        <v>5.11E-2</v>
      </c>
      <c r="AC16" s="611">
        <v>5.0299999999999997E-2</v>
      </c>
      <c r="AD16" s="929">
        <v>3.9899999999999998E-2</v>
      </c>
      <c r="AE16" s="930">
        <v>5.0299999999999997E-2</v>
      </c>
    </row>
    <row r="17" spans="1:31">
      <c r="A17" s="1143" t="s">
        <v>99</v>
      </c>
      <c r="B17" s="1144"/>
      <c r="C17" s="1137"/>
      <c r="D17" s="1123">
        <v>4280002</v>
      </c>
      <c r="E17" s="1124">
        <v>5466463</v>
      </c>
      <c r="F17" s="1130">
        <v>7366267</v>
      </c>
      <c r="G17" s="1131">
        <v>0.34799999999999998</v>
      </c>
      <c r="H17" s="1132">
        <v>0.72099999999999997</v>
      </c>
      <c r="K17" s="590"/>
      <c r="L17" s="2001"/>
      <c r="M17" s="2002"/>
      <c r="N17" s="2003"/>
      <c r="O17" s="1112"/>
      <c r="P17" s="1113"/>
      <c r="Q17" s="1113"/>
      <c r="R17" s="1117"/>
      <c r="S17" s="1118"/>
      <c r="T17" s="1134"/>
      <c r="U17" s="590"/>
      <c r="V17" s="1145"/>
      <c r="Z17" s="881" t="s">
        <v>454</v>
      </c>
      <c r="AA17" s="1117">
        <v>2.1469999999999998</v>
      </c>
      <c r="AB17" s="1119">
        <v>1.9610000000000001</v>
      </c>
      <c r="AC17" s="1118">
        <v>1.8260000000000001</v>
      </c>
      <c r="AD17" s="929">
        <v>2.1469999999999998</v>
      </c>
      <c r="AE17" s="930">
        <v>1.8260000000000001</v>
      </c>
    </row>
    <row r="18" spans="1:31">
      <c r="A18" s="1983"/>
      <c r="B18" s="1984"/>
      <c r="C18" s="1114"/>
      <c r="D18" s="1112"/>
      <c r="E18" s="1113"/>
      <c r="F18" s="1105"/>
      <c r="G18" s="1115"/>
      <c r="H18" s="1116"/>
      <c r="K18" s="590"/>
      <c r="L18" s="2004" t="s">
        <v>200</v>
      </c>
      <c r="M18" s="2005"/>
      <c r="N18" s="2006"/>
      <c r="O18" s="1112"/>
      <c r="P18" s="1113"/>
      <c r="Q18" s="1113"/>
      <c r="R18" s="1117"/>
      <c r="S18" s="1118"/>
      <c r="T18" s="1134"/>
      <c r="U18" s="590"/>
      <c r="V18" s="1135"/>
      <c r="Z18" s="881" t="s">
        <v>455</v>
      </c>
      <c r="AA18" s="1117">
        <v>1.635</v>
      </c>
      <c r="AB18" s="1119">
        <v>1.423</v>
      </c>
      <c r="AC18" s="1118">
        <v>1.337</v>
      </c>
      <c r="AD18" s="929">
        <v>1.635</v>
      </c>
      <c r="AE18" s="930">
        <v>1.337</v>
      </c>
    </row>
    <row r="19" spans="1:31" ht="16.5">
      <c r="A19" s="1980" t="s">
        <v>22</v>
      </c>
      <c r="B19" s="1981"/>
      <c r="C19" s="1137"/>
      <c r="D19" s="1123">
        <v>121391338</v>
      </c>
      <c r="E19" s="1124">
        <v>124970804</v>
      </c>
      <c r="F19" s="1130">
        <v>130864182</v>
      </c>
      <c r="G19" s="1131">
        <v>4.7E-2</v>
      </c>
      <c r="H19" s="1132">
        <v>7.8E-2</v>
      </c>
      <c r="K19" s="590"/>
      <c r="L19" s="881"/>
      <c r="M19" s="2002" t="s">
        <v>456</v>
      </c>
      <c r="N19" s="2003"/>
      <c r="O19" s="612">
        <v>379933</v>
      </c>
      <c r="P19" s="610">
        <v>631778</v>
      </c>
      <c r="Q19" s="610">
        <v>648980</v>
      </c>
      <c r="R19" s="1117">
        <v>2.7E-2</v>
      </c>
      <c r="S19" s="1118">
        <v>0.70799999999999996</v>
      </c>
      <c r="T19" s="1109">
        <v>982518</v>
      </c>
      <c r="U19" s="1110">
        <v>1280758</v>
      </c>
      <c r="V19" s="1111">
        <v>0.30399999999999999</v>
      </c>
      <c r="Z19" s="881" t="s">
        <v>868</v>
      </c>
      <c r="AA19" s="1117">
        <v>7.9399999999999998E-2</v>
      </c>
      <c r="AB19" s="1119">
        <v>1.6799999999999999E-2</v>
      </c>
      <c r="AC19" s="1118">
        <v>1.24E-2</v>
      </c>
      <c r="AD19" s="929">
        <v>6.1100000000000002E-2</v>
      </c>
      <c r="AE19" s="930">
        <v>1.4200000000000001E-2</v>
      </c>
    </row>
    <row r="20" spans="1:31">
      <c r="A20" s="876"/>
      <c r="B20" s="1984" t="s">
        <v>386</v>
      </c>
      <c r="C20" s="1990"/>
      <c r="D20" s="612">
        <v>117707704</v>
      </c>
      <c r="E20" s="610">
        <v>120335694</v>
      </c>
      <c r="F20" s="1120">
        <v>126045797</v>
      </c>
      <c r="G20" s="1115">
        <v>4.7E-2</v>
      </c>
      <c r="H20" s="1116">
        <v>7.0999999999999994E-2</v>
      </c>
      <c r="K20" s="590"/>
      <c r="L20" s="881"/>
      <c r="M20" s="2002" t="s">
        <v>457</v>
      </c>
      <c r="N20" s="2003"/>
      <c r="O20" s="612">
        <v>143905</v>
      </c>
      <c r="P20" s="610">
        <v>173465</v>
      </c>
      <c r="Q20" s="610">
        <v>240553</v>
      </c>
      <c r="R20" s="1117">
        <v>0.38700000000000001</v>
      </c>
      <c r="S20" s="1118">
        <v>0.67200000000000004</v>
      </c>
      <c r="T20" s="1109">
        <v>321312</v>
      </c>
      <c r="U20" s="1110">
        <v>414018</v>
      </c>
      <c r="V20" s="1111">
        <v>0.28899999999999998</v>
      </c>
      <c r="Z20" s="1134"/>
      <c r="AA20" s="1112"/>
      <c r="AB20" s="1113"/>
      <c r="AC20" s="1105"/>
      <c r="AD20" s="576"/>
      <c r="AE20" s="578"/>
    </row>
    <row r="21" spans="1:31">
      <c r="A21" s="876"/>
      <c r="B21" s="1984" t="s">
        <v>388</v>
      </c>
      <c r="C21" s="1990"/>
      <c r="D21" s="612">
        <v>3683634</v>
      </c>
      <c r="E21" s="610">
        <v>4635110</v>
      </c>
      <c r="F21" s="1120">
        <v>4818385</v>
      </c>
      <c r="G21" s="1115">
        <v>0.04</v>
      </c>
      <c r="H21" s="1116">
        <v>0.308</v>
      </c>
      <c r="K21" s="590"/>
      <c r="L21" s="881"/>
      <c r="M21" s="2002" t="s">
        <v>203</v>
      </c>
      <c r="N21" s="2003"/>
      <c r="O21" s="612">
        <v>72350</v>
      </c>
      <c r="P21" s="610">
        <v>42112</v>
      </c>
      <c r="Q21" s="610">
        <v>-130474</v>
      </c>
      <c r="R21" s="1117">
        <v>-4.0979999999999999</v>
      </c>
      <c r="S21" s="1118" t="s">
        <v>204</v>
      </c>
      <c r="T21" s="1109">
        <v>40559</v>
      </c>
      <c r="U21" s="1110">
        <v>-88362</v>
      </c>
      <c r="V21" s="1111">
        <v>-3.1789999999999998</v>
      </c>
      <c r="Z21" s="1146" t="s">
        <v>59</v>
      </c>
      <c r="AA21" s="1112"/>
      <c r="AB21" s="1113"/>
      <c r="AC21" s="1105"/>
      <c r="AD21" s="576"/>
      <c r="AE21" s="578"/>
    </row>
    <row r="22" spans="1:31" ht="16.5">
      <c r="A22" s="876"/>
      <c r="B22" s="1984" t="s">
        <v>458</v>
      </c>
      <c r="C22" s="1990"/>
      <c r="D22" s="612">
        <v>-7910329</v>
      </c>
      <c r="E22" s="610">
        <v>-9090737</v>
      </c>
      <c r="F22" s="1120">
        <v>-8797871</v>
      </c>
      <c r="G22" s="1115">
        <v>-3.2000000000000001E-2</v>
      </c>
      <c r="H22" s="1116">
        <v>0.112</v>
      </c>
      <c r="K22" s="590"/>
      <c r="L22" s="881"/>
      <c r="M22" s="2007" t="s">
        <v>459</v>
      </c>
      <c r="N22" s="2008"/>
      <c r="O22" s="612">
        <v>34979</v>
      </c>
      <c r="P22" s="610">
        <v>12320</v>
      </c>
      <c r="Q22" s="610">
        <v>31844</v>
      </c>
      <c r="R22" s="1117">
        <v>1.585</v>
      </c>
      <c r="S22" s="1118" t="s">
        <v>204</v>
      </c>
      <c r="T22" s="1109">
        <v>34411</v>
      </c>
      <c r="U22" s="1110">
        <v>44164</v>
      </c>
      <c r="V22" s="1111">
        <v>0.28299999999999997</v>
      </c>
      <c r="Z22" s="1136" t="s">
        <v>869</v>
      </c>
      <c r="AA22" s="1117">
        <v>0.48899999999999999</v>
      </c>
      <c r="AB22" s="1119">
        <v>0.437</v>
      </c>
      <c r="AC22" s="1118">
        <v>0.42699999999999999</v>
      </c>
      <c r="AD22" s="929">
        <v>0.44900000000000001</v>
      </c>
      <c r="AE22" s="930">
        <v>0.43099999999999999</v>
      </c>
    </row>
    <row r="23" spans="1:31">
      <c r="A23" s="1980" t="s">
        <v>391</v>
      </c>
      <c r="B23" s="1981"/>
      <c r="C23" s="1137"/>
      <c r="D23" s="1123">
        <v>113481009</v>
      </c>
      <c r="E23" s="1124">
        <v>115880067</v>
      </c>
      <c r="F23" s="1130">
        <v>122066311</v>
      </c>
      <c r="G23" s="1131">
        <v>5.2999999999999999E-2</v>
      </c>
      <c r="H23" s="1132">
        <v>7.5999999999999998E-2</v>
      </c>
      <c r="K23" s="590"/>
      <c r="L23" s="881"/>
      <c r="M23" s="2007" t="s">
        <v>206</v>
      </c>
      <c r="N23" s="2008"/>
      <c r="O23" s="612">
        <v>8809</v>
      </c>
      <c r="P23" s="610">
        <v>-2821</v>
      </c>
      <c r="Q23" s="610">
        <v>56816</v>
      </c>
      <c r="R23" s="1117">
        <v>-21.14</v>
      </c>
      <c r="S23" s="1118" t="s">
        <v>204</v>
      </c>
      <c r="T23" s="1109">
        <v>-10348</v>
      </c>
      <c r="U23" s="1110">
        <v>53995</v>
      </c>
      <c r="V23" s="1135" t="s">
        <v>204</v>
      </c>
      <c r="Z23" s="1136" t="s">
        <v>460</v>
      </c>
      <c r="AA23" s="1117">
        <v>0.502</v>
      </c>
      <c r="AB23" s="1119">
        <v>0.438</v>
      </c>
      <c r="AC23" s="1118">
        <v>0.46</v>
      </c>
      <c r="AD23" s="929">
        <v>0.48</v>
      </c>
      <c r="AE23" s="930">
        <v>0.45</v>
      </c>
    </row>
    <row r="24" spans="1:31" ht="16.5">
      <c r="A24" s="1980"/>
      <c r="B24" s="1981"/>
      <c r="C24" s="1137"/>
      <c r="D24" s="1133"/>
      <c r="E24" s="919"/>
      <c r="F24" s="1138"/>
      <c r="G24" s="1131"/>
      <c r="H24" s="1132"/>
      <c r="K24" s="590"/>
      <c r="L24" s="881"/>
      <c r="M24" s="2002" t="s">
        <v>207</v>
      </c>
      <c r="N24" s="2003"/>
      <c r="O24" s="612">
        <v>21512</v>
      </c>
      <c r="P24" s="610">
        <v>58392</v>
      </c>
      <c r="Q24" s="610">
        <v>41734</v>
      </c>
      <c r="R24" s="1117">
        <v>-0.28499999999999998</v>
      </c>
      <c r="S24" s="1118">
        <v>0.94</v>
      </c>
      <c r="T24" s="1109">
        <v>114320</v>
      </c>
      <c r="U24" s="1110">
        <v>100126</v>
      </c>
      <c r="V24" s="1111">
        <v>-0.124</v>
      </c>
      <c r="Z24" s="876" t="s">
        <v>870</v>
      </c>
      <c r="AA24" s="1121">
        <v>2.3E-2</v>
      </c>
      <c r="AB24" s="1122">
        <v>2.3400000000000001E-2</v>
      </c>
      <c r="AC24" s="611">
        <v>2.5399999999999999E-2</v>
      </c>
      <c r="AD24" s="929">
        <v>2.76E-2</v>
      </c>
      <c r="AE24" s="930">
        <v>2.46E-2</v>
      </c>
    </row>
    <row r="25" spans="1:31" ht="16.5">
      <c r="A25" s="1143" t="s">
        <v>871</v>
      </c>
      <c r="B25" s="1144"/>
      <c r="C25" s="1137"/>
      <c r="D25" s="1123">
        <v>1819369</v>
      </c>
      <c r="E25" s="1124">
        <v>1729286</v>
      </c>
      <c r="F25" s="1130">
        <v>1681651</v>
      </c>
      <c r="G25" s="1131">
        <v>-2.8000000000000001E-2</v>
      </c>
      <c r="H25" s="1132">
        <v>-7.5999999999999998E-2</v>
      </c>
      <c r="K25" s="590"/>
      <c r="L25" s="871"/>
      <c r="M25" s="1137" t="s">
        <v>461</v>
      </c>
      <c r="N25" s="1147"/>
      <c r="O25" s="1123">
        <v>661488</v>
      </c>
      <c r="P25" s="1124">
        <v>915246</v>
      </c>
      <c r="Q25" s="1124">
        <v>889453</v>
      </c>
      <c r="R25" s="1125">
        <v>-2.8000000000000001E-2</v>
      </c>
      <c r="S25" s="1126">
        <v>0.34499999999999997</v>
      </c>
      <c r="T25" s="1127">
        <v>1482772</v>
      </c>
      <c r="U25" s="1128">
        <v>1804699</v>
      </c>
      <c r="V25" s="1129">
        <v>0.217</v>
      </c>
      <c r="Z25" s="881"/>
      <c r="AA25" s="1112"/>
      <c r="AB25" s="1113"/>
      <c r="AC25" s="1105"/>
      <c r="AD25" s="576"/>
      <c r="AE25" s="578"/>
    </row>
    <row r="26" spans="1:31">
      <c r="A26" s="1143" t="s">
        <v>395</v>
      </c>
      <c r="B26" s="1144"/>
      <c r="C26" s="1137"/>
      <c r="D26" s="1123">
        <v>331591</v>
      </c>
      <c r="E26" s="1124">
        <v>532584</v>
      </c>
      <c r="F26" s="1130">
        <v>558934</v>
      </c>
      <c r="G26" s="1131">
        <v>4.9000000000000002E-2</v>
      </c>
      <c r="H26" s="1132">
        <v>0.68600000000000005</v>
      </c>
      <c r="K26" s="590"/>
      <c r="L26" s="2001"/>
      <c r="M26" s="2002"/>
      <c r="N26" s="2003"/>
      <c r="O26" s="1112"/>
      <c r="P26" s="1113"/>
      <c r="Q26" s="1113"/>
      <c r="R26" s="1117"/>
      <c r="S26" s="1118"/>
      <c r="T26" s="1134"/>
      <c r="U26" s="590"/>
      <c r="V26" s="1145"/>
      <c r="Z26" s="1136"/>
      <c r="AA26" s="1112"/>
      <c r="AB26" s="1122"/>
      <c r="AC26" s="1105"/>
      <c r="AD26" s="576"/>
      <c r="AE26" s="578"/>
    </row>
    <row r="27" spans="1:31" ht="16.5">
      <c r="A27" s="1980" t="s">
        <v>872</v>
      </c>
      <c r="B27" s="1981"/>
      <c r="C27" s="1137"/>
      <c r="D27" s="1123">
        <v>7303556</v>
      </c>
      <c r="E27" s="1124">
        <v>6455086</v>
      </c>
      <c r="F27" s="1130">
        <v>6772279</v>
      </c>
      <c r="G27" s="1131">
        <v>4.9000000000000002E-2</v>
      </c>
      <c r="H27" s="1132">
        <v>-7.2999999999999995E-2</v>
      </c>
      <c r="K27" s="590"/>
      <c r="L27" s="2004" t="s">
        <v>41</v>
      </c>
      <c r="M27" s="2005"/>
      <c r="N27" s="2006"/>
      <c r="O27" s="1133"/>
      <c r="P27" s="919"/>
      <c r="Q27" s="919"/>
      <c r="R27" s="1125"/>
      <c r="S27" s="1126"/>
      <c r="T27" s="1134"/>
      <c r="U27" s="590"/>
      <c r="V27" s="1135"/>
      <c r="Z27" s="1136"/>
      <c r="AA27" s="1112"/>
      <c r="AB27" s="1113"/>
      <c r="AC27" s="1105"/>
      <c r="AD27" s="576"/>
      <c r="AE27" s="578"/>
    </row>
    <row r="28" spans="1:31">
      <c r="A28" s="1983"/>
      <c r="B28" s="1984"/>
      <c r="C28" s="1114"/>
      <c r="D28" s="1112"/>
      <c r="E28" s="1113"/>
      <c r="F28" s="1105"/>
      <c r="G28" s="1115"/>
      <c r="H28" s="1116"/>
      <c r="K28" s="590"/>
      <c r="L28" s="881"/>
      <c r="M28" s="2002" t="s">
        <v>235</v>
      </c>
      <c r="N28" s="2003"/>
      <c r="O28" s="612">
        <v>-589893</v>
      </c>
      <c r="P28" s="610">
        <v>-603175</v>
      </c>
      <c r="Q28" s="610">
        <v>-632636</v>
      </c>
      <c r="R28" s="1117">
        <v>4.9000000000000002E-2</v>
      </c>
      <c r="S28" s="1118">
        <v>7.1999999999999995E-2</v>
      </c>
      <c r="T28" s="1109">
        <v>-1247667</v>
      </c>
      <c r="U28" s="1110">
        <v>-1235811</v>
      </c>
      <c r="V28" s="1111">
        <v>-0.01</v>
      </c>
      <c r="Z28" s="1146" t="s">
        <v>64</v>
      </c>
      <c r="AA28" s="1112"/>
      <c r="AB28" s="1113"/>
      <c r="AC28" s="1105"/>
      <c r="AE28" s="578"/>
    </row>
    <row r="29" spans="1:31" ht="14.5" thickBot="1">
      <c r="A29" s="1980" t="s">
        <v>430</v>
      </c>
      <c r="B29" s="1981"/>
      <c r="C29" s="1982"/>
      <c r="D29" s="1123">
        <v>181463299</v>
      </c>
      <c r="E29" s="1124">
        <v>201736376</v>
      </c>
      <c r="F29" s="1130">
        <v>200246075</v>
      </c>
      <c r="G29" s="1131">
        <v>-7.0000000000000001E-3</v>
      </c>
      <c r="H29" s="1132">
        <v>0.104</v>
      </c>
      <c r="K29" s="590"/>
      <c r="L29" s="881"/>
      <c r="M29" s="2002" t="s">
        <v>462</v>
      </c>
      <c r="N29" s="2003"/>
      <c r="O29" s="612">
        <v>-381303</v>
      </c>
      <c r="P29" s="610">
        <v>-433717</v>
      </c>
      <c r="Q29" s="610">
        <v>-516669</v>
      </c>
      <c r="R29" s="1117">
        <v>0.191</v>
      </c>
      <c r="S29" s="1118">
        <v>0.35499999999999998</v>
      </c>
      <c r="T29" s="1109">
        <v>-788680</v>
      </c>
      <c r="U29" s="1110">
        <v>-950386</v>
      </c>
      <c r="V29" s="1111">
        <v>0.20499999999999999</v>
      </c>
      <c r="Z29" s="1148" t="s">
        <v>464</v>
      </c>
      <c r="AA29" s="1149">
        <v>11317</v>
      </c>
      <c r="AB29" s="1150">
        <v>11317</v>
      </c>
      <c r="AC29" s="1151">
        <v>11317</v>
      </c>
      <c r="AD29" s="600">
        <v>11067</v>
      </c>
      <c r="AE29" s="601">
        <v>11067</v>
      </c>
    </row>
    <row r="30" spans="1:31">
      <c r="A30" s="1980"/>
      <c r="B30" s="1981"/>
      <c r="C30" s="1137"/>
      <c r="D30" s="1112"/>
      <c r="E30" s="1113"/>
      <c r="F30" s="1105"/>
      <c r="G30" s="1115"/>
      <c r="H30" s="1116"/>
      <c r="K30" s="590"/>
      <c r="L30" s="881"/>
      <c r="M30" s="2002" t="s">
        <v>720</v>
      </c>
      <c r="N30" s="2003"/>
      <c r="O30" s="612">
        <v>-132008</v>
      </c>
      <c r="P30" s="610">
        <v>-127578</v>
      </c>
      <c r="Q30" s="610">
        <v>-125592</v>
      </c>
      <c r="R30" s="1117">
        <v>-1.6E-2</v>
      </c>
      <c r="S30" s="1118">
        <v>-4.9000000000000002E-2</v>
      </c>
      <c r="T30" s="1109">
        <v>-264147</v>
      </c>
      <c r="U30" s="1110">
        <v>-253170</v>
      </c>
      <c r="V30" s="1111">
        <v>-4.2000000000000003E-2</v>
      </c>
    </row>
    <row r="31" spans="1:31">
      <c r="A31" s="1980" t="s">
        <v>400</v>
      </c>
      <c r="B31" s="1981"/>
      <c r="C31" s="1982"/>
      <c r="D31" s="1112"/>
      <c r="E31" s="1113"/>
      <c r="F31" s="1105"/>
      <c r="G31" s="1115"/>
      <c r="H31" s="1116"/>
      <c r="K31" s="590"/>
      <c r="L31" s="881"/>
      <c r="M31" s="2002" t="s">
        <v>463</v>
      </c>
      <c r="N31" s="2003"/>
      <c r="O31" s="612">
        <v>-77386</v>
      </c>
      <c r="P31" s="610">
        <v>-49176</v>
      </c>
      <c r="Q31" s="610">
        <v>-59093</v>
      </c>
      <c r="R31" s="1117">
        <v>0.20200000000000001</v>
      </c>
      <c r="S31" s="1118">
        <v>-0.23599999999999999</v>
      </c>
      <c r="T31" s="1109">
        <v>-228749</v>
      </c>
      <c r="U31" s="1110">
        <v>-108269</v>
      </c>
      <c r="V31" s="1111">
        <v>-0.52700000000000002</v>
      </c>
    </row>
    <row r="32" spans="1:31" ht="13.75" customHeight="1">
      <c r="A32" s="1152" t="s">
        <v>48</v>
      </c>
      <c r="B32" s="1153"/>
      <c r="C32" s="1137"/>
      <c r="D32" s="1112"/>
      <c r="E32" s="1113"/>
      <c r="F32" s="1105"/>
      <c r="G32" s="1119"/>
      <c r="H32" s="1118"/>
      <c r="K32" s="590"/>
      <c r="L32" s="871"/>
      <c r="M32" s="1154" t="s">
        <v>41</v>
      </c>
      <c r="N32" s="1155"/>
      <c r="O32" s="1123">
        <v>-1180590</v>
      </c>
      <c r="P32" s="1124">
        <v>-1213646</v>
      </c>
      <c r="Q32" s="1124">
        <v>-1333990</v>
      </c>
      <c r="R32" s="1125">
        <v>9.9000000000000005E-2</v>
      </c>
      <c r="S32" s="1126">
        <v>0.13</v>
      </c>
      <c r="T32" s="1127">
        <v>-2529243</v>
      </c>
      <c r="U32" s="1128">
        <v>-2547636</v>
      </c>
      <c r="V32" s="1111">
        <v>7.0000000000000001E-3</v>
      </c>
      <c r="Z32" s="2026" t="s">
        <v>465</v>
      </c>
      <c r="AA32" s="2026"/>
      <c r="AB32" s="2026"/>
      <c r="AC32" s="2026"/>
    </row>
    <row r="33" spans="1:29" ht="17" customHeight="1">
      <c r="A33" s="876"/>
      <c r="B33" s="1984" t="s">
        <v>379</v>
      </c>
      <c r="C33" s="1990"/>
      <c r="D33" s="612">
        <v>44355291</v>
      </c>
      <c r="E33" s="610">
        <v>44470186</v>
      </c>
      <c r="F33" s="1120">
        <v>45881848</v>
      </c>
      <c r="G33" s="1115">
        <v>3.2000000000000001E-2</v>
      </c>
      <c r="H33" s="1116">
        <v>3.4000000000000002E-2</v>
      </c>
      <c r="K33" s="590"/>
      <c r="L33" s="2001"/>
      <c r="M33" s="2002"/>
      <c r="N33" s="2003"/>
      <c r="O33" s="1112"/>
      <c r="P33" s="919"/>
      <c r="Q33" s="919"/>
      <c r="R33" s="1117"/>
      <c r="S33" s="1118"/>
      <c r="T33" s="1139"/>
      <c r="U33" s="1140"/>
      <c r="V33" s="1145"/>
      <c r="Z33" s="2026"/>
      <c r="AA33" s="2026"/>
      <c r="AB33" s="2026"/>
      <c r="AC33" s="2026"/>
    </row>
    <row r="34" spans="1:29" ht="16.25" customHeight="1">
      <c r="A34" s="876"/>
      <c r="B34" s="1984" t="s">
        <v>380</v>
      </c>
      <c r="C34" s="1990"/>
      <c r="D34" s="612">
        <v>70151519</v>
      </c>
      <c r="E34" s="610">
        <v>88611086</v>
      </c>
      <c r="F34" s="1120">
        <v>86547213</v>
      </c>
      <c r="G34" s="1115">
        <v>-2.3E-2</v>
      </c>
      <c r="H34" s="1116">
        <v>0.23400000000000001</v>
      </c>
      <c r="K34" s="590"/>
      <c r="L34" s="2004" t="s">
        <v>42</v>
      </c>
      <c r="M34" s="2005"/>
      <c r="N34" s="2006"/>
      <c r="O34" s="1123">
        <v>-1239869</v>
      </c>
      <c r="P34" s="1124">
        <v>1030428</v>
      </c>
      <c r="Q34" s="1124">
        <v>1156158</v>
      </c>
      <c r="R34" s="1125">
        <v>0.122</v>
      </c>
      <c r="S34" s="1126">
        <v>-1.9319999999999999</v>
      </c>
      <c r="T34" s="1127">
        <v>-961084</v>
      </c>
      <c r="U34" s="1128">
        <v>2186586</v>
      </c>
      <c r="V34" s="1142" t="s">
        <v>204</v>
      </c>
      <c r="Z34" s="2026" t="s">
        <v>466</v>
      </c>
      <c r="AA34" s="2026"/>
      <c r="AB34" s="2026"/>
      <c r="AC34" s="2026"/>
    </row>
    <row r="35" spans="1:29" ht="24.65" customHeight="1">
      <c r="A35" s="876"/>
      <c r="B35" s="1981" t="s">
        <v>403</v>
      </c>
      <c r="C35" s="1982"/>
      <c r="D35" s="1123">
        <v>114506810</v>
      </c>
      <c r="E35" s="1124">
        <v>133081272</v>
      </c>
      <c r="F35" s="1130">
        <v>132429061</v>
      </c>
      <c r="G35" s="1131">
        <v>-5.0000000000000001E-3</v>
      </c>
      <c r="H35" s="1132">
        <v>0.157</v>
      </c>
      <c r="K35" s="590"/>
      <c r="L35" s="2001"/>
      <c r="M35" s="2002"/>
      <c r="N35" s="2003"/>
      <c r="O35" s="577"/>
      <c r="P35" s="576"/>
      <c r="Q35" s="576"/>
      <c r="R35" s="1117"/>
      <c r="S35" s="1118"/>
      <c r="T35" s="1134"/>
      <c r="U35" s="590"/>
      <c r="V35" s="1145"/>
      <c r="Z35" s="1156" t="s">
        <v>467</v>
      </c>
      <c r="AA35" s="1156"/>
      <c r="AB35" s="1156"/>
      <c r="AC35" s="1156"/>
    </row>
    <row r="36" spans="1:29" ht="15" customHeight="1">
      <c r="A36" s="1983"/>
      <c r="B36" s="1984"/>
      <c r="C36" s="1157"/>
      <c r="D36" s="1112"/>
      <c r="E36" s="1113"/>
      <c r="F36" s="1105"/>
      <c r="G36" s="1158"/>
      <c r="H36" s="1126"/>
      <c r="K36" s="590"/>
      <c r="L36" s="881"/>
      <c r="M36" s="2002" t="s">
        <v>43</v>
      </c>
      <c r="N36" s="2003"/>
      <c r="O36" s="612">
        <v>422060</v>
      </c>
      <c r="P36" s="610">
        <v>-274798</v>
      </c>
      <c r="Q36" s="610">
        <v>-356194</v>
      </c>
      <c r="R36" s="1117">
        <v>0.29599999999999999</v>
      </c>
      <c r="S36" s="1118">
        <v>-1.8440000000000001</v>
      </c>
      <c r="T36" s="1109">
        <v>324531</v>
      </c>
      <c r="U36" s="1110">
        <v>-630992</v>
      </c>
      <c r="V36" s="619">
        <v>-2.944</v>
      </c>
      <c r="Z36" s="1993" t="s">
        <v>468</v>
      </c>
      <c r="AA36" s="1993"/>
      <c r="AB36" s="1993"/>
      <c r="AC36" s="1993"/>
    </row>
    <row r="37" spans="1:29" ht="27.65" customHeight="1">
      <c r="A37" s="2023" t="s">
        <v>404</v>
      </c>
      <c r="B37" s="2024"/>
      <c r="C37" s="2025"/>
      <c r="D37" s="1123">
        <v>20912125</v>
      </c>
      <c r="E37" s="1124">
        <v>24839353</v>
      </c>
      <c r="F37" s="1130">
        <v>23879115</v>
      </c>
      <c r="G37" s="1158">
        <v>-3.9E-2</v>
      </c>
      <c r="H37" s="1126">
        <v>0.14199999999999999</v>
      </c>
      <c r="K37" s="590"/>
      <c r="L37" s="2001"/>
      <c r="M37" s="2002"/>
      <c r="N37" s="2003"/>
      <c r="O37" s="1112"/>
      <c r="P37" s="1113"/>
      <c r="Q37" s="1113"/>
      <c r="R37" s="1117"/>
      <c r="S37" s="1118"/>
      <c r="T37" s="1134"/>
      <c r="U37" s="590"/>
      <c r="V37" s="1145"/>
      <c r="Z37" s="1993"/>
      <c r="AA37" s="1993"/>
      <c r="AB37" s="1993"/>
      <c r="AC37" s="1993"/>
    </row>
    <row r="38" spans="1:29" ht="13.25" customHeight="1">
      <c r="A38" s="876"/>
      <c r="B38" s="1984" t="s">
        <v>873</v>
      </c>
      <c r="C38" s="1990"/>
      <c r="D38" s="612">
        <v>19441733</v>
      </c>
      <c r="E38" s="610">
        <v>24303193</v>
      </c>
      <c r="F38" s="1120">
        <v>23329990</v>
      </c>
      <c r="G38" s="1115">
        <v>-0.04</v>
      </c>
      <c r="H38" s="1116">
        <v>0.2</v>
      </c>
      <c r="K38" s="590"/>
      <c r="L38" s="2027" t="s">
        <v>44</v>
      </c>
      <c r="M38" s="2014"/>
      <c r="N38" s="2015"/>
      <c r="O38" s="1123">
        <v>-817809</v>
      </c>
      <c r="P38" s="1124">
        <v>755630</v>
      </c>
      <c r="Q38" s="1124">
        <v>799964</v>
      </c>
      <c r="R38" s="1125">
        <v>5.8999999999999997E-2</v>
      </c>
      <c r="S38" s="1126">
        <v>-1.978</v>
      </c>
      <c r="T38" s="1127">
        <v>-636553</v>
      </c>
      <c r="U38" s="1128">
        <v>1555594</v>
      </c>
      <c r="V38" s="1141" t="s">
        <v>204</v>
      </c>
      <c r="Z38" s="1993"/>
      <c r="AA38" s="1993"/>
      <c r="AB38" s="1993"/>
      <c r="AC38" s="1993"/>
    </row>
    <row r="39" spans="1:29" ht="15.65" customHeight="1">
      <c r="A39" s="876"/>
      <c r="B39" s="1984" t="s">
        <v>144</v>
      </c>
      <c r="C39" s="1990"/>
      <c r="D39" s="612">
        <v>1470392</v>
      </c>
      <c r="E39" s="610">
        <v>536160</v>
      </c>
      <c r="F39" s="1120">
        <v>549125</v>
      </c>
      <c r="G39" s="1115">
        <v>2.4E-2</v>
      </c>
      <c r="H39" s="1116">
        <v>-0.627</v>
      </c>
      <c r="K39" s="590"/>
      <c r="L39" s="2028" t="s">
        <v>45</v>
      </c>
      <c r="M39" s="2029"/>
      <c r="N39" s="2030"/>
      <c r="O39" s="612">
        <v>14266</v>
      </c>
      <c r="P39" s="1113">
        <v>-580</v>
      </c>
      <c r="Q39" s="610">
        <v>-2742</v>
      </c>
      <c r="R39" s="1117">
        <v>3.7280000000000002</v>
      </c>
      <c r="S39" s="1118">
        <v>-1.1919999999999999</v>
      </c>
      <c r="T39" s="1109">
        <v>12732</v>
      </c>
      <c r="U39" s="1110">
        <v>-3322</v>
      </c>
      <c r="V39" s="619">
        <v>-1.2609999999999999</v>
      </c>
      <c r="Z39" s="1159" t="s">
        <v>469</v>
      </c>
    </row>
    <row r="40" spans="1:29" ht="56" customHeight="1" thickBot="1">
      <c r="A40" s="1143" t="s">
        <v>874</v>
      </c>
      <c r="B40" s="1144"/>
      <c r="C40" s="1137"/>
      <c r="D40" s="1123">
        <v>8205084</v>
      </c>
      <c r="E40" s="1124">
        <v>5040881</v>
      </c>
      <c r="F40" s="1130">
        <v>5636702</v>
      </c>
      <c r="G40" s="1131">
        <v>0.11799999999999999</v>
      </c>
      <c r="H40" s="1132">
        <v>-0.313</v>
      </c>
      <c r="K40" s="590"/>
      <c r="L40" s="2033" t="s">
        <v>470</v>
      </c>
      <c r="M40" s="2034"/>
      <c r="N40" s="2035"/>
      <c r="O40" s="1160">
        <v>-803543</v>
      </c>
      <c r="P40" s="1161">
        <v>755050</v>
      </c>
      <c r="Q40" s="1161">
        <v>797222</v>
      </c>
      <c r="R40" s="1162">
        <v>5.6000000000000001E-2</v>
      </c>
      <c r="S40" s="1163">
        <v>-1.992</v>
      </c>
      <c r="T40" s="1164">
        <v>-623821</v>
      </c>
      <c r="U40" s="1165">
        <v>1552272</v>
      </c>
      <c r="V40" s="1166" t="s">
        <v>204</v>
      </c>
      <c r="Z40" s="1993" t="s">
        <v>471</v>
      </c>
      <c r="AA40" s="1993"/>
      <c r="AB40" s="1993"/>
      <c r="AC40" s="1993"/>
    </row>
    <row r="41" spans="1:29" ht="16.25" customHeight="1">
      <c r="A41" s="1143" t="s">
        <v>405</v>
      </c>
      <c r="B41" s="1144"/>
      <c r="C41" s="1137"/>
      <c r="D41" s="1123">
        <v>14964339</v>
      </c>
      <c r="E41" s="1124">
        <v>15301214</v>
      </c>
      <c r="F41" s="1130">
        <v>14368316</v>
      </c>
      <c r="G41" s="1131">
        <v>-6.0999999999999999E-2</v>
      </c>
      <c r="H41" s="1132">
        <v>-0.04</v>
      </c>
      <c r="K41" s="2007"/>
      <c r="L41" s="2007"/>
      <c r="M41" s="2007"/>
      <c r="N41" s="2007"/>
      <c r="O41" s="590"/>
      <c r="P41" s="590"/>
      <c r="Q41" s="590"/>
      <c r="R41" s="590"/>
      <c r="S41" s="590"/>
    </row>
    <row r="42" spans="1:29" ht="55.25" customHeight="1">
      <c r="A42" s="1143" t="s">
        <v>395</v>
      </c>
      <c r="B42" s="1144"/>
      <c r="C42" s="1137"/>
      <c r="D42" s="1123">
        <v>331591</v>
      </c>
      <c r="E42" s="1124">
        <v>532584</v>
      </c>
      <c r="F42" s="1130">
        <v>558934</v>
      </c>
      <c r="G42" s="1131">
        <v>4.9000000000000002E-2</v>
      </c>
      <c r="H42" s="1132">
        <v>0.68600000000000005</v>
      </c>
      <c r="K42" s="590"/>
      <c r="L42" s="2032"/>
      <c r="M42" s="2032"/>
      <c r="N42" s="2032"/>
      <c r="O42" s="2032"/>
      <c r="P42" s="2032"/>
      <c r="Q42" s="2032"/>
      <c r="R42" s="2032"/>
      <c r="S42" s="2032"/>
    </row>
    <row r="43" spans="1:29" ht="44" customHeight="1">
      <c r="A43" s="1980" t="s">
        <v>473</v>
      </c>
      <c r="B43" s="1981"/>
      <c r="C43" s="1137"/>
      <c r="D43" s="1123">
        <v>108189</v>
      </c>
      <c r="E43" s="1124">
        <v>461069</v>
      </c>
      <c r="F43" s="1130">
        <v>84071</v>
      </c>
      <c r="G43" s="1131">
        <v>-0.81799999999999995</v>
      </c>
      <c r="H43" s="1132">
        <v>-0.223</v>
      </c>
      <c r="K43" s="590"/>
      <c r="L43" s="2032"/>
      <c r="M43" s="2032"/>
      <c r="N43" s="2032"/>
      <c r="O43" s="2032"/>
      <c r="P43" s="2032"/>
      <c r="Q43" s="2032"/>
      <c r="R43" s="2032"/>
      <c r="S43" s="2032"/>
    </row>
    <row r="44" spans="1:29" ht="33" customHeight="1">
      <c r="A44" s="1980" t="s">
        <v>875</v>
      </c>
      <c r="B44" s="1981"/>
      <c r="C44" s="1137"/>
      <c r="D44" s="1123">
        <v>5367864</v>
      </c>
      <c r="E44" s="1124">
        <v>4197747</v>
      </c>
      <c r="F44" s="1130">
        <v>4261450</v>
      </c>
      <c r="G44" s="1131">
        <v>1.4999999999999999E-2</v>
      </c>
      <c r="H44" s="1132">
        <v>-0.20599999999999999</v>
      </c>
    </row>
    <row r="45" spans="1:29">
      <c r="A45" s="1980" t="s">
        <v>412</v>
      </c>
      <c r="B45" s="1981"/>
      <c r="C45" s="1982"/>
      <c r="D45" s="1123">
        <v>164396002</v>
      </c>
      <c r="E45" s="1124">
        <v>183454120</v>
      </c>
      <c r="F45" s="1130">
        <v>181217649</v>
      </c>
      <c r="G45" s="1131">
        <v>-1.2E-2</v>
      </c>
      <c r="H45" s="1132">
        <v>0.10199999999999999</v>
      </c>
    </row>
    <row r="46" spans="1:29">
      <c r="A46" s="1983"/>
      <c r="B46" s="1984"/>
      <c r="C46" s="1157"/>
      <c r="D46" s="1112"/>
      <c r="E46" s="1113"/>
      <c r="F46" s="1105"/>
      <c r="G46" s="1119"/>
      <c r="H46" s="1118"/>
    </row>
    <row r="47" spans="1:29">
      <c r="A47" s="1980" t="s">
        <v>433</v>
      </c>
      <c r="B47" s="1981"/>
      <c r="C47" s="1137"/>
      <c r="D47" s="1123">
        <v>16963254</v>
      </c>
      <c r="E47" s="1124">
        <v>18165016</v>
      </c>
      <c r="F47" s="1130">
        <v>18908512</v>
      </c>
      <c r="G47" s="1131">
        <v>4.1000000000000002E-2</v>
      </c>
      <c r="H47" s="1132">
        <v>0.115</v>
      </c>
    </row>
    <row r="48" spans="1:29">
      <c r="A48" s="1167" t="s">
        <v>270</v>
      </c>
      <c r="B48" s="1088"/>
      <c r="C48" s="1157"/>
      <c r="D48" s="612">
        <v>10774006</v>
      </c>
      <c r="E48" s="610">
        <v>11024006</v>
      </c>
      <c r="F48" s="1120">
        <v>11024006</v>
      </c>
      <c r="G48" s="1119">
        <v>0</v>
      </c>
      <c r="H48" s="1118">
        <v>2.3E-2</v>
      </c>
    </row>
    <row r="49" spans="1:8">
      <c r="A49" s="1167" t="s">
        <v>296</v>
      </c>
      <c r="B49" s="1088"/>
      <c r="C49" s="1157"/>
      <c r="D49" s="612">
        <v>5945313</v>
      </c>
      <c r="E49" s="610">
        <v>6488641</v>
      </c>
      <c r="F49" s="1120">
        <v>6488969</v>
      </c>
      <c r="G49" s="1119">
        <v>0</v>
      </c>
      <c r="H49" s="1118">
        <v>9.0999999999999998E-2</v>
      </c>
    </row>
    <row r="50" spans="1:8">
      <c r="A50" s="1088" t="s">
        <v>475</v>
      </c>
      <c r="C50" s="1168"/>
      <c r="D50" s="612">
        <v>333548</v>
      </c>
      <c r="E50" s="610">
        <v>-68242</v>
      </c>
      <c r="F50" s="1120">
        <v>-123542</v>
      </c>
      <c r="G50" s="1119">
        <v>0.81</v>
      </c>
      <c r="H50" s="1118">
        <v>-1.37</v>
      </c>
    </row>
    <row r="51" spans="1:8">
      <c r="A51" s="1167" t="s">
        <v>436</v>
      </c>
      <c r="B51" s="1088"/>
      <c r="C51" s="1157"/>
      <c r="D51" s="612">
        <v>-89613</v>
      </c>
      <c r="E51" s="610">
        <v>720611</v>
      </c>
      <c r="F51" s="1120">
        <v>1519079</v>
      </c>
      <c r="G51" s="1119">
        <v>1.1080000000000001</v>
      </c>
      <c r="H51" s="1118">
        <v>-17.952000000000002</v>
      </c>
    </row>
    <row r="52" spans="1:8">
      <c r="A52" s="2018"/>
      <c r="B52" s="2019"/>
      <c r="C52" s="1157"/>
      <c r="D52" s="1112"/>
      <c r="E52" s="1113"/>
      <c r="F52" s="1105"/>
      <c r="G52" s="1119"/>
      <c r="H52" s="1118"/>
    </row>
    <row r="53" spans="1:8">
      <c r="A53" s="2018" t="s">
        <v>45</v>
      </c>
      <c r="B53" s="2019"/>
      <c r="C53" s="1157"/>
      <c r="D53" s="612">
        <v>104043</v>
      </c>
      <c r="E53" s="610">
        <v>117240</v>
      </c>
      <c r="F53" s="1120">
        <v>119914</v>
      </c>
      <c r="G53" s="1119">
        <v>2.3E-2</v>
      </c>
      <c r="H53" s="1118">
        <v>0.153</v>
      </c>
    </row>
    <row r="54" spans="1:8">
      <c r="A54" s="1998"/>
      <c r="B54" s="1999"/>
      <c r="C54" s="2000"/>
      <c r="D54" s="1133"/>
      <c r="E54" s="919"/>
      <c r="F54" s="1138"/>
      <c r="G54" s="1158"/>
      <c r="H54" s="1126"/>
    </row>
    <row r="55" spans="1:8">
      <c r="A55" s="1998" t="s">
        <v>417</v>
      </c>
      <c r="B55" s="1999"/>
      <c r="C55" s="2000"/>
      <c r="D55" s="1123">
        <v>17067297</v>
      </c>
      <c r="E55" s="1124">
        <v>18282256</v>
      </c>
      <c r="F55" s="1130">
        <v>19028426</v>
      </c>
      <c r="G55" s="1158">
        <v>4.1000000000000002E-2</v>
      </c>
      <c r="H55" s="1126">
        <v>0.115</v>
      </c>
    </row>
    <row r="56" spans="1:8">
      <c r="A56" s="876"/>
      <c r="B56" s="1169"/>
      <c r="C56" s="1114"/>
      <c r="D56" s="1112"/>
      <c r="E56" s="1113"/>
      <c r="F56" s="1105"/>
      <c r="G56" s="1115"/>
      <c r="H56" s="1116"/>
    </row>
    <row r="57" spans="1:8">
      <c r="A57" s="1980" t="s">
        <v>418</v>
      </c>
      <c r="B57" s="1981"/>
      <c r="C57" s="1982"/>
      <c r="D57" s="1123">
        <v>181463299</v>
      </c>
      <c r="E57" s="1124">
        <v>201736376</v>
      </c>
      <c r="F57" s="1130">
        <v>200246075</v>
      </c>
      <c r="G57" s="1158">
        <v>-7.0000000000000001E-3</v>
      </c>
      <c r="H57" s="1126">
        <v>0.104</v>
      </c>
    </row>
    <row r="58" spans="1:8">
      <c r="A58" s="1983"/>
      <c r="B58" s="1984"/>
      <c r="C58" s="1114"/>
      <c r="D58" s="1112"/>
      <c r="E58" s="1113"/>
      <c r="F58" s="1105"/>
      <c r="G58" s="1119"/>
      <c r="H58" s="1118"/>
    </row>
    <row r="59" spans="1:8">
      <c r="A59" s="1170" t="s">
        <v>419</v>
      </c>
      <c r="B59" s="1171"/>
      <c r="C59" s="1114"/>
      <c r="D59" s="612">
        <v>115150387</v>
      </c>
      <c r="E59" s="610">
        <v>130403638</v>
      </c>
      <c r="F59" s="1120">
        <v>131540506</v>
      </c>
      <c r="G59" s="1119">
        <v>8.9999999999999993E-3</v>
      </c>
      <c r="H59" s="1118">
        <v>0.14199999999999999</v>
      </c>
    </row>
    <row r="60" spans="1:8">
      <c r="A60" s="1170" t="s">
        <v>420</v>
      </c>
      <c r="B60" s="1171"/>
      <c r="C60" s="1114"/>
      <c r="D60" s="612">
        <v>17490615</v>
      </c>
      <c r="E60" s="610">
        <v>20320600</v>
      </c>
      <c r="F60" s="1120">
        <v>21228772</v>
      </c>
      <c r="G60" s="1119">
        <v>4.4999999999999998E-2</v>
      </c>
      <c r="H60" s="1118">
        <v>0.214</v>
      </c>
    </row>
    <row r="61" spans="1:8" s="1172" customFormat="1" ht="25.25" customHeight="1">
      <c r="A61" s="2020" t="s">
        <v>421</v>
      </c>
      <c r="B61" s="2021"/>
      <c r="C61" s="2022"/>
      <c r="D61" s="612">
        <v>70509409</v>
      </c>
      <c r="E61" s="610">
        <v>73973965</v>
      </c>
      <c r="F61" s="1120">
        <v>75964511</v>
      </c>
      <c r="G61" s="1119">
        <v>2.7E-2</v>
      </c>
      <c r="H61" s="1118">
        <v>7.6999999999999999E-2</v>
      </c>
    </row>
    <row r="62" spans="1:8" ht="14.5" thickBot="1">
      <c r="A62" s="1173" t="s">
        <v>422</v>
      </c>
      <c r="B62" s="1174"/>
      <c r="C62" s="1175"/>
      <c r="D62" s="1176">
        <v>27150363</v>
      </c>
      <c r="E62" s="1177">
        <v>36109073</v>
      </c>
      <c r="F62" s="1151">
        <v>34347223</v>
      </c>
      <c r="G62" s="1178">
        <v>-4.9000000000000002E-2</v>
      </c>
      <c r="H62" s="1179">
        <v>0.26500000000000001</v>
      </c>
    </row>
    <row r="63" spans="1:8">
      <c r="A63" s="2017"/>
      <c r="B63" s="2017"/>
      <c r="C63" s="590"/>
      <c r="D63" s="590"/>
      <c r="E63" s="590"/>
      <c r="F63" s="590"/>
      <c r="G63" s="590"/>
      <c r="H63" s="590"/>
    </row>
    <row r="64" spans="1:8">
      <c r="A64" s="1180" t="s">
        <v>718</v>
      </c>
      <c r="B64" s="1181"/>
      <c r="C64" s="1181"/>
      <c r="D64" s="1181"/>
      <c r="E64" s="1181"/>
      <c r="F64" s="1181"/>
      <c r="G64" s="1181"/>
      <c r="H64" s="1181"/>
    </row>
    <row r="65" spans="1:8" ht="14" customHeight="1">
      <c r="A65" s="1180" t="s">
        <v>476</v>
      </c>
      <c r="B65" s="1181"/>
      <c r="C65" s="1181"/>
      <c r="D65" s="1181"/>
      <c r="E65" s="1181"/>
      <c r="F65" s="1181"/>
      <c r="G65" s="1181"/>
      <c r="H65" s="1181"/>
    </row>
    <row r="66" spans="1:8" ht="14" customHeight="1">
      <c r="A66" s="1180" t="s">
        <v>477</v>
      </c>
      <c r="B66" s="1181"/>
      <c r="C66" s="1181"/>
      <c r="D66" s="1181"/>
      <c r="E66" s="1181"/>
      <c r="F66" s="1181"/>
      <c r="G66" s="1181"/>
      <c r="H66" s="1181"/>
    </row>
    <row r="67" spans="1:8">
      <c r="A67" s="551" t="s">
        <v>717</v>
      </c>
    </row>
  </sheetData>
  <mergeCells count="100">
    <mergeCell ref="AD4:AE4"/>
    <mergeCell ref="L42:S42"/>
    <mergeCell ref="L43:S43"/>
    <mergeCell ref="L40:N40"/>
    <mergeCell ref="K41:N41"/>
    <mergeCell ref="T5:U5"/>
    <mergeCell ref="L15:N15"/>
    <mergeCell ref="L16:N16"/>
    <mergeCell ref="L17:N17"/>
    <mergeCell ref="L18:N18"/>
    <mergeCell ref="Z32:AC33"/>
    <mergeCell ref="Z36:AC38"/>
    <mergeCell ref="A61:C61"/>
    <mergeCell ref="A37:C37"/>
    <mergeCell ref="A29:C29"/>
    <mergeCell ref="A30:B30"/>
    <mergeCell ref="Z1:AC1"/>
    <mergeCell ref="Z2:AC2"/>
    <mergeCell ref="Z34:AC34"/>
    <mergeCell ref="L35:N35"/>
    <mergeCell ref="M36:N36"/>
    <mergeCell ref="L37:N37"/>
    <mergeCell ref="L38:N38"/>
    <mergeCell ref="L39:N39"/>
    <mergeCell ref="M28:N28"/>
    <mergeCell ref="M29:N29"/>
    <mergeCell ref="M30:N30"/>
    <mergeCell ref="M31:N31"/>
    <mergeCell ref="A63:B63"/>
    <mergeCell ref="B38:C38"/>
    <mergeCell ref="B39:C39"/>
    <mergeCell ref="A31:C31"/>
    <mergeCell ref="B33:C33"/>
    <mergeCell ref="B34:C34"/>
    <mergeCell ref="B35:C35"/>
    <mergeCell ref="A36:B36"/>
    <mergeCell ref="A58:B58"/>
    <mergeCell ref="A52:B52"/>
    <mergeCell ref="A53:B53"/>
    <mergeCell ref="A54:C54"/>
    <mergeCell ref="A43:B43"/>
    <mergeCell ref="A44:B44"/>
    <mergeCell ref="A45:C45"/>
    <mergeCell ref="A46:B46"/>
    <mergeCell ref="A57:C57"/>
    <mergeCell ref="R5:S5"/>
    <mergeCell ref="L6:N6"/>
    <mergeCell ref="L7:N7"/>
    <mergeCell ref="M8:N8"/>
    <mergeCell ref="L26:N26"/>
    <mergeCell ref="M19:N19"/>
    <mergeCell ref="M20:N20"/>
    <mergeCell ref="M9:N9"/>
    <mergeCell ref="M10:N10"/>
    <mergeCell ref="L11:N11"/>
    <mergeCell ref="L12:N12"/>
    <mergeCell ref="L13:N13"/>
    <mergeCell ref="L14:N14"/>
    <mergeCell ref="O5:Q5"/>
    <mergeCell ref="L27:N27"/>
    <mergeCell ref="L1:S1"/>
    <mergeCell ref="L2:S2"/>
    <mergeCell ref="L3:S3"/>
    <mergeCell ref="A55:C55"/>
    <mergeCell ref="A27:B27"/>
    <mergeCell ref="A28:B28"/>
    <mergeCell ref="A47:B47"/>
    <mergeCell ref="L33:N33"/>
    <mergeCell ref="L34:N34"/>
    <mergeCell ref="M21:N21"/>
    <mergeCell ref="M22:N22"/>
    <mergeCell ref="M23:N23"/>
    <mergeCell ref="M24:N24"/>
    <mergeCell ref="A1:H1"/>
    <mergeCell ref="A2:H2"/>
    <mergeCell ref="A3:H3"/>
    <mergeCell ref="Z40:AC40"/>
    <mergeCell ref="A15:C15"/>
    <mergeCell ref="A16:C16"/>
    <mergeCell ref="A13:C13"/>
    <mergeCell ref="B22:C22"/>
    <mergeCell ref="A23:B23"/>
    <mergeCell ref="A24:B24"/>
    <mergeCell ref="A19:B19"/>
    <mergeCell ref="B20:C20"/>
    <mergeCell ref="B21:C21"/>
    <mergeCell ref="A18:B18"/>
    <mergeCell ref="AA4:AC4"/>
    <mergeCell ref="A11:C11"/>
    <mergeCell ref="A12:B12"/>
    <mergeCell ref="A6:C6"/>
    <mergeCell ref="A14:B14"/>
    <mergeCell ref="A7:C7"/>
    <mergeCell ref="A8:B8"/>
    <mergeCell ref="B9:C9"/>
    <mergeCell ref="B10:C10"/>
    <mergeCell ref="G5:H5"/>
    <mergeCell ref="A4:C4"/>
    <mergeCell ref="L4:N4"/>
    <mergeCell ref="D5:F5"/>
  </mergeCells>
  <hyperlinks>
    <hyperlink ref="A4" location="Índice!A1" display="Volver al índice" xr:uid="{651D2BE6-1C52-4F19-9F45-7AA2134D8508}"/>
    <hyperlink ref="L4" location="Índice!A1" display="Volver al índice" xr:uid="{036A2E52-2F43-4292-BE7E-AB5BAA783572}"/>
    <hyperlink ref="Z4" location="Índice!A1" display="Volver al índice" xr:uid="{EFDF4CA7-3BBA-45A2-9B48-C5CAB904412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E66"/>
  <sheetViews>
    <sheetView showGridLines="0" topLeftCell="E34" zoomScale="60" zoomScaleNormal="60" workbookViewId="0">
      <selection activeCell="O37" sqref="O37"/>
    </sheetView>
  </sheetViews>
  <sheetFormatPr baseColWidth="10" defaultColWidth="11.453125" defaultRowHeight="14"/>
  <cols>
    <col min="1" max="1" width="11.453125" style="648"/>
    <col min="2" max="2" width="35.453125" style="648" customWidth="1"/>
    <col min="3" max="3" width="38" style="648" customWidth="1"/>
    <col min="4" max="6" width="14.36328125" style="648" bestFit="1" customWidth="1"/>
    <col min="7" max="8" width="11.54296875" style="648" bestFit="1" customWidth="1"/>
    <col min="9" max="12" width="11.453125" style="648"/>
    <col min="13" max="13" width="10.453125" style="648" customWidth="1"/>
    <col min="14" max="14" width="53.08984375" style="648" customWidth="1"/>
    <col min="15" max="15" width="13.08984375" style="648" bestFit="1" customWidth="1"/>
    <col min="16" max="19" width="11.54296875" style="648" bestFit="1" customWidth="1"/>
    <col min="20" max="20" width="13.08984375" style="648" bestFit="1" customWidth="1"/>
    <col min="21" max="21" width="11.453125" style="648" customWidth="1"/>
    <col min="22" max="22" width="15.6328125" style="648" bestFit="1" customWidth="1"/>
    <col min="23" max="25" width="11.453125" style="648"/>
    <col min="26" max="26" width="41.08984375" style="648" customWidth="1"/>
    <col min="27" max="29" width="11.54296875" style="648" bestFit="1" customWidth="1"/>
    <col min="30" max="16384" width="11.453125" style="648"/>
  </cols>
  <sheetData>
    <row r="1" spans="1:31">
      <c r="A1" s="1892" t="s">
        <v>478</v>
      </c>
      <c r="B1" s="1892"/>
      <c r="C1" s="1892"/>
      <c r="D1" s="1892"/>
      <c r="E1" s="1892"/>
      <c r="F1" s="1892"/>
      <c r="G1" s="1892"/>
      <c r="H1" s="1892"/>
      <c r="K1" s="1004"/>
      <c r="L1" s="1951" t="s">
        <v>478</v>
      </c>
      <c r="M1" s="1951"/>
      <c r="N1" s="1951"/>
      <c r="O1" s="1951"/>
      <c r="P1" s="1951"/>
      <c r="Q1" s="1951"/>
      <c r="R1" s="1951"/>
      <c r="S1" s="1951"/>
      <c r="T1" s="1005"/>
      <c r="U1" s="1005"/>
      <c r="V1" s="1005"/>
      <c r="Z1" s="1951" t="s">
        <v>478</v>
      </c>
      <c r="AA1" s="1951"/>
      <c r="AB1" s="1951"/>
      <c r="AC1" s="1951"/>
      <c r="AD1" s="1005"/>
      <c r="AE1" s="1005"/>
    </row>
    <row r="2" spans="1:31">
      <c r="A2" s="1951" t="s">
        <v>479</v>
      </c>
      <c r="B2" s="1951"/>
      <c r="C2" s="1951"/>
      <c r="D2" s="1951"/>
      <c r="E2" s="1951"/>
      <c r="F2" s="1951"/>
      <c r="G2" s="1951"/>
      <c r="H2" s="1951"/>
      <c r="K2" s="1004"/>
      <c r="L2" s="1951" t="s">
        <v>480</v>
      </c>
      <c r="M2" s="1951"/>
      <c r="N2" s="1951"/>
      <c r="O2" s="1951"/>
      <c r="P2" s="1951"/>
      <c r="Q2" s="1951"/>
      <c r="R2" s="1951"/>
      <c r="S2" s="1951"/>
      <c r="T2" s="1005"/>
      <c r="U2" s="1005"/>
      <c r="V2" s="1005"/>
      <c r="Z2" s="1951" t="s">
        <v>450</v>
      </c>
      <c r="AA2" s="1951"/>
      <c r="AB2" s="1951"/>
      <c r="AC2" s="1951"/>
      <c r="AD2" s="1005"/>
      <c r="AE2" s="1005"/>
    </row>
    <row r="3" spans="1:31" ht="14.5" thickBot="1">
      <c r="A3" s="1951" t="s">
        <v>373</v>
      </c>
      <c r="B3" s="1951"/>
      <c r="C3" s="1951"/>
      <c r="D3" s="1951"/>
      <c r="E3" s="1951"/>
      <c r="F3" s="1951"/>
      <c r="G3" s="1951"/>
      <c r="H3" s="1951"/>
      <c r="K3" s="1004"/>
      <c r="L3" s="1951" t="s">
        <v>374</v>
      </c>
      <c r="M3" s="1951"/>
      <c r="N3" s="1951"/>
      <c r="O3" s="1951"/>
      <c r="P3" s="1951"/>
      <c r="Q3" s="1951"/>
      <c r="R3" s="1951"/>
      <c r="S3" s="1951"/>
      <c r="T3" s="1005"/>
      <c r="U3" s="1005"/>
      <c r="V3" s="1005"/>
      <c r="Z3" s="1006" t="s">
        <v>34</v>
      </c>
      <c r="AA3" s="1007"/>
      <c r="AB3" s="1007"/>
      <c r="AC3" s="1007"/>
      <c r="AD3" s="1005"/>
      <c r="AE3" s="1005"/>
    </row>
    <row r="4" spans="1:31" ht="14.5" thickBot="1">
      <c r="A4" s="1957" t="s">
        <v>34</v>
      </c>
      <c r="B4" s="1957"/>
      <c r="C4" s="1957"/>
      <c r="D4" s="826"/>
      <c r="E4" s="826"/>
      <c r="F4" s="826"/>
      <c r="G4" s="826"/>
      <c r="H4" s="826"/>
      <c r="K4" s="1004"/>
      <c r="L4" s="1957" t="s">
        <v>34</v>
      </c>
      <c r="M4" s="1957"/>
      <c r="N4" s="1957"/>
      <c r="O4" s="826"/>
      <c r="P4" s="826"/>
      <c r="Q4" s="826"/>
      <c r="R4" s="826"/>
      <c r="S4" s="826"/>
      <c r="T4" s="1005"/>
      <c r="U4" s="1005"/>
      <c r="V4" s="1005"/>
      <c r="Z4" s="1008"/>
      <c r="AA4" s="1872" t="s">
        <v>29</v>
      </c>
      <c r="AB4" s="1873"/>
      <c r="AC4" s="1874"/>
      <c r="AD4" s="1833" t="s">
        <v>782</v>
      </c>
      <c r="AE4" s="1835"/>
    </row>
    <row r="5" spans="1:31" ht="14.5" thickBot="1">
      <c r="A5" s="1009"/>
      <c r="B5" s="1009"/>
      <c r="C5" s="1009"/>
      <c r="D5" s="1833" t="s">
        <v>88</v>
      </c>
      <c r="E5" s="1834"/>
      <c r="F5" s="1835"/>
      <c r="G5" s="2051" t="s">
        <v>30</v>
      </c>
      <c r="H5" s="2052"/>
      <c r="K5" s="1010"/>
      <c r="L5" s="1011"/>
      <c r="M5" s="1011"/>
      <c r="N5" s="1012"/>
      <c r="O5" s="2074" t="s">
        <v>29</v>
      </c>
      <c r="P5" s="2075"/>
      <c r="Q5" s="2076"/>
      <c r="R5" s="2074" t="s">
        <v>30</v>
      </c>
      <c r="S5" s="2076"/>
      <c r="T5" s="1833" t="s">
        <v>782</v>
      </c>
      <c r="U5" s="1835"/>
      <c r="V5" s="526" t="s">
        <v>771</v>
      </c>
      <c r="Z5" s="1013"/>
      <c r="AA5" s="534" t="s">
        <v>816</v>
      </c>
      <c r="AB5" s="535" t="s">
        <v>767</v>
      </c>
      <c r="AC5" s="536" t="s">
        <v>768</v>
      </c>
      <c r="AD5" s="850">
        <v>43983</v>
      </c>
      <c r="AE5" s="851">
        <v>44348</v>
      </c>
    </row>
    <row r="6" spans="1:31" ht="14.5" thickBot="1">
      <c r="A6" s="2053"/>
      <c r="B6" s="2053"/>
      <c r="C6" s="2054"/>
      <c r="D6" s="1014">
        <v>43983</v>
      </c>
      <c r="E6" s="1015">
        <v>44256</v>
      </c>
      <c r="F6" s="1016">
        <v>44348</v>
      </c>
      <c r="G6" s="1017" t="s">
        <v>32</v>
      </c>
      <c r="H6" s="1018" t="s">
        <v>33</v>
      </c>
      <c r="K6" s="1019"/>
      <c r="L6" s="1020"/>
      <c r="M6" s="1020"/>
      <c r="N6" s="1021"/>
      <c r="O6" s="534" t="s">
        <v>105</v>
      </c>
      <c r="P6" s="535" t="s">
        <v>14</v>
      </c>
      <c r="Q6" s="536" t="s">
        <v>106</v>
      </c>
      <c r="R6" s="534" t="s">
        <v>32</v>
      </c>
      <c r="S6" s="536" t="s">
        <v>33</v>
      </c>
      <c r="T6" s="850">
        <v>43983</v>
      </c>
      <c r="U6" s="851">
        <v>44348</v>
      </c>
      <c r="V6" s="527" t="s">
        <v>772</v>
      </c>
      <c r="Z6" s="1022" t="s">
        <v>50</v>
      </c>
      <c r="AA6" s="360"/>
      <c r="AB6" s="537"/>
      <c r="AC6" s="362"/>
      <c r="AD6" s="1023"/>
      <c r="AE6" s="1024"/>
    </row>
    <row r="7" spans="1:31" ht="16.5">
      <c r="A7" s="2039" t="s">
        <v>375</v>
      </c>
      <c r="B7" s="2040"/>
      <c r="C7" s="2041"/>
      <c r="D7" s="1025"/>
      <c r="E7" s="1026"/>
      <c r="F7" s="1027"/>
      <c r="G7" s="537"/>
      <c r="H7" s="362"/>
      <c r="K7" s="439"/>
      <c r="L7" s="2039" t="s">
        <v>376</v>
      </c>
      <c r="M7" s="2040"/>
      <c r="N7" s="2041"/>
      <c r="O7" s="363"/>
      <c r="P7" s="539"/>
      <c r="Q7" s="539"/>
      <c r="R7" s="363"/>
      <c r="S7" s="540"/>
      <c r="T7" s="368"/>
      <c r="U7" s="368"/>
      <c r="V7" s="370"/>
      <c r="Z7" s="1028" t="s">
        <v>847</v>
      </c>
      <c r="AA7" s="383">
        <v>-0.02</v>
      </c>
      <c r="AB7" s="538">
        <v>1.6E-2</v>
      </c>
      <c r="AC7" s="364">
        <v>1.7000000000000001E-2</v>
      </c>
      <c r="AD7" s="1029">
        <v>-8.0000000000000002E-3</v>
      </c>
      <c r="AE7" s="1030">
        <v>1.7000000000000001E-2</v>
      </c>
    </row>
    <row r="8" spans="1:31" ht="16.5">
      <c r="A8" s="2042" t="s">
        <v>90</v>
      </c>
      <c r="B8" s="2043"/>
      <c r="C8" s="1031"/>
      <c r="D8" s="363"/>
      <c r="E8" s="539"/>
      <c r="F8" s="540"/>
      <c r="G8" s="1032"/>
      <c r="H8" s="1033"/>
      <c r="K8" s="439"/>
      <c r="L8" s="1034"/>
      <c r="M8" s="2050" t="s">
        <v>378</v>
      </c>
      <c r="N8" s="2057"/>
      <c r="O8" s="959">
        <v>1968404</v>
      </c>
      <c r="P8" s="1035">
        <v>1939749</v>
      </c>
      <c r="Q8" s="1036">
        <v>1930221</v>
      </c>
      <c r="R8" s="538">
        <v>-5.0000000000000001E-3</v>
      </c>
      <c r="S8" s="364">
        <v>-1.9E-2</v>
      </c>
      <c r="T8" s="368">
        <v>4147717</v>
      </c>
      <c r="U8" s="368">
        <v>3869970</v>
      </c>
      <c r="V8" s="370">
        <v>-6.696382612410634E-2</v>
      </c>
      <c r="Z8" s="1028" t="s">
        <v>848</v>
      </c>
      <c r="AA8" s="383">
        <v>-0.18</v>
      </c>
      <c r="AB8" s="538">
        <v>0.16600000000000001</v>
      </c>
      <c r="AC8" s="364">
        <v>0.17199999999999999</v>
      </c>
      <c r="AD8" s="1029">
        <v>-7.0000000000000007E-2</v>
      </c>
      <c r="AE8" s="1030">
        <v>0.17299999999999999</v>
      </c>
    </row>
    <row r="9" spans="1:31" ht="16.5">
      <c r="A9" s="1028"/>
      <c r="B9" s="2044" t="s">
        <v>379</v>
      </c>
      <c r="C9" s="2045"/>
      <c r="D9" s="959">
        <v>4402832</v>
      </c>
      <c r="E9" s="1035">
        <v>4774267</v>
      </c>
      <c r="F9" s="1036">
        <v>6413791</v>
      </c>
      <c r="G9" s="1037">
        <v>0.34300000000000003</v>
      </c>
      <c r="H9" s="1038">
        <v>0.45700000000000002</v>
      </c>
      <c r="K9" s="439"/>
      <c r="L9" s="1028"/>
      <c r="M9" s="2071" t="s">
        <v>849</v>
      </c>
      <c r="N9" s="2072"/>
      <c r="O9" s="959">
        <v>-545952</v>
      </c>
      <c r="P9" s="1035">
        <v>-492099</v>
      </c>
      <c r="Q9" s="1036">
        <v>-382994</v>
      </c>
      <c r="R9" s="538">
        <v>-0.222</v>
      </c>
      <c r="S9" s="364">
        <v>-0.29799999999999999</v>
      </c>
      <c r="T9" s="368">
        <v>-1109114</v>
      </c>
      <c r="U9" s="368">
        <v>-875093</v>
      </c>
      <c r="V9" s="370">
        <v>-0.21099814807134343</v>
      </c>
      <c r="Z9" s="1028" t="s">
        <v>850</v>
      </c>
      <c r="AA9" s="383">
        <v>3.73E-2</v>
      </c>
      <c r="AB9" s="538">
        <v>3.2300000000000002E-2</v>
      </c>
      <c r="AC9" s="364">
        <v>3.4299999999999997E-2</v>
      </c>
      <c r="AD9" s="1029">
        <v>4.1000000000000002E-2</v>
      </c>
      <c r="AE9" s="1030">
        <v>3.3799999999999997E-2</v>
      </c>
    </row>
    <row r="10" spans="1:31" ht="16.5">
      <c r="A10" s="1028"/>
      <c r="B10" s="2044" t="s">
        <v>380</v>
      </c>
      <c r="C10" s="2045"/>
      <c r="D10" s="959">
        <v>26045808</v>
      </c>
      <c r="E10" s="1035">
        <v>29710731</v>
      </c>
      <c r="F10" s="1036">
        <v>25585201</v>
      </c>
      <c r="G10" s="1037">
        <v>-0.13900000000000001</v>
      </c>
      <c r="H10" s="1038">
        <v>-1.7999999999999999E-2</v>
      </c>
      <c r="K10" s="439"/>
      <c r="L10" s="1034"/>
      <c r="M10" s="2056" t="s">
        <v>381</v>
      </c>
      <c r="N10" s="2073"/>
      <c r="O10" s="953">
        <v>1422452</v>
      </c>
      <c r="P10" s="1039">
        <v>1447650</v>
      </c>
      <c r="Q10" s="1040">
        <v>1547227</v>
      </c>
      <c r="R10" s="1041">
        <v>6.9000000000000006E-2</v>
      </c>
      <c r="S10" s="1042">
        <v>8.7999999999999995E-2</v>
      </c>
      <c r="T10" s="437">
        <v>3038603</v>
      </c>
      <c r="U10" s="437">
        <v>2994877</v>
      </c>
      <c r="V10" s="371">
        <v>-1.4390165480650153E-2</v>
      </c>
      <c r="Z10" s="443" t="s">
        <v>851</v>
      </c>
      <c r="AA10" s="383">
        <v>-1.52E-2</v>
      </c>
      <c r="AB10" s="538">
        <v>2.3699999999999999E-2</v>
      </c>
      <c r="AC10" s="364">
        <v>2.81E-2</v>
      </c>
      <c r="AD10" s="1029">
        <v>-1.1000000000000001E-3</v>
      </c>
      <c r="AE10" s="1030">
        <v>2.63E-2</v>
      </c>
    </row>
    <row r="11" spans="1:31" ht="16.5">
      <c r="A11" s="2046" t="s">
        <v>382</v>
      </c>
      <c r="B11" s="2047"/>
      <c r="C11" s="2048"/>
      <c r="D11" s="953">
        <v>30448640</v>
      </c>
      <c r="E11" s="1039">
        <v>34484998</v>
      </c>
      <c r="F11" s="1040">
        <v>31998992</v>
      </c>
      <c r="G11" s="1043">
        <v>-7.1999999999999995E-2</v>
      </c>
      <c r="H11" s="1044">
        <v>5.0999999999999997E-2</v>
      </c>
      <c r="K11" s="439"/>
      <c r="L11" s="2042"/>
      <c r="M11" s="2043"/>
      <c r="N11" s="2058"/>
      <c r="O11" s="1045"/>
      <c r="P11" s="1046"/>
      <c r="Q11" s="1047"/>
      <c r="R11" s="1046"/>
      <c r="S11" s="1047"/>
      <c r="T11" s="439"/>
      <c r="U11" s="439"/>
      <c r="V11" s="444"/>
      <c r="Z11" s="1028" t="s">
        <v>852</v>
      </c>
      <c r="AA11" s="383">
        <v>1.5800000000000002E-2</v>
      </c>
      <c r="AB11" s="538">
        <v>1.2E-2</v>
      </c>
      <c r="AC11" s="364">
        <v>9.2999999999999992E-3</v>
      </c>
      <c r="AD11" s="1029">
        <v>1.6299999999999999E-2</v>
      </c>
      <c r="AE11" s="1030">
        <v>9.4000000000000004E-3</v>
      </c>
    </row>
    <row r="12" spans="1:31">
      <c r="A12" s="2049"/>
      <c r="B12" s="2050"/>
      <c r="C12" s="1031"/>
      <c r="D12" s="363"/>
      <c r="E12" s="539"/>
      <c r="F12" s="540"/>
      <c r="G12" s="1037"/>
      <c r="H12" s="1038"/>
      <c r="K12" s="439"/>
      <c r="L12" s="2049" t="s">
        <v>36</v>
      </c>
      <c r="M12" s="2050"/>
      <c r="N12" s="2057"/>
      <c r="O12" s="959">
        <v>-2017137</v>
      </c>
      <c r="P12" s="1035">
        <v>-435378</v>
      </c>
      <c r="Q12" s="1036">
        <v>-337668</v>
      </c>
      <c r="R12" s="538">
        <v>-0.224</v>
      </c>
      <c r="S12" s="364">
        <v>-0.83299999999999996</v>
      </c>
      <c r="T12" s="368">
        <v>-3168717</v>
      </c>
      <c r="U12" s="368">
        <v>-773046</v>
      </c>
      <c r="V12" s="370">
        <v>-0.75603816939158652</v>
      </c>
      <c r="Z12" s="1048"/>
      <c r="AA12" s="363"/>
      <c r="AB12" s="539"/>
      <c r="AC12" s="540"/>
      <c r="AD12" s="712"/>
      <c r="AE12" s="713"/>
    </row>
    <row r="13" spans="1:31">
      <c r="A13" s="1049" t="s">
        <v>93</v>
      </c>
      <c r="B13" s="1050"/>
      <c r="C13" s="1051"/>
      <c r="D13" s="953">
        <v>1987570</v>
      </c>
      <c r="E13" s="1039">
        <v>772790</v>
      </c>
      <c r="F13" s="1040">
        <v>544937</v>
      </c>
      <c r="G13" s="1043">
        <v>-0.29499999999999998</v>
      </c>
      <c r="H13" s="1044">
        <v>-0.72599999999999998</v>
      </c>
      <c r="K13" s="439"/>
      <c r="L13" s="2049" t="s">
        <v>157</v>
      </c>
      <c r="M13" s="2050"/>
      <c r="N13" s="2057"/>
      <c r="O13" s="959">
        <v>14089</v>
      </c>
      <c r="P13" s="1035">
        <v>50025</v>
      </c>
      <c r="Q13" s="1036">
        <v>55807</v>
      </c>
      <c r="R13" s="538">
        <v>0.11600000000000001</v>
      </c>
      <c r="S13" s="364">
        <v>2.9609999999999999</v>
      </c>
      <c r="T13" s="368">
        <v>48511</v>
      </c>
      <c r="U13" s="368">
        <v>105832</v>
      </c>
      <c r="V13" s="370">
        <v>1.1816082950258704</v>
      </c>
      <c r="Z13" s="445" t="s">
        <v>451</v>
      </c>
      <c r="AA13" s="363"/>
      <c r="AB13" s="539"/>
      <c r="AC13" s="540"/>
      <c r="AD13" s="712"/>
      <c r="AE13" s="713"/>
    </row>
    <row r="14" spans="1:31">
      <c r="A14" s="2042"/>
      <c r="B14" s="2043"/>
      <c r="C14" s="1051"/>
      <c r="D14" s="1045"/>
      <c r="E14" s="1046"/>
      <c r="F14" s="1047"/>
      <c r="G14" s="1043"/>
      <c r="H14" s="1044"/>
      <c r="K14" s="439"/>
      <c r="L14" s="1960" t="s">
        <v>158</v>
      </c>
      <c r="M14" s="1961"/>
      <c r="N14" s="1962"/>
      <c r="O14" s="953">
        <v>-2003048</v>
      </c>
      <c r="P14" s="1039">
        <v>-385353</v>
      </c>
      <c r="Q14" s="1040">
        <v>-281861</v>
      </c>
      <c r="R14" s="1041">
        <v>-0.26900000000000002</v>
      </c>
      <c r="S14" s="1042">
        <v>-0.85899999999999999</v>
      </c>
      <c r="T14" s="437">
        <v>-3120206</v>
      </c>
      <c r="U14" s="437">
        <v>-667214</v>
      </c>
      <c r="V14" s="371">
        <v>-0.78616347766782069</v>
      </c>
      <c r="Z14" s="1028" t="s">
        <v>452</v>
      </c>
      <c r="AA14" s="383">
        <v>2.6499999999999999E-2</v>
      </c>
      <c r="AB14" s="538">
        <v>3.0499999999999999E-2</v>
      </c>
      <c r="AC14" s="364">
        <v>3.0700000000000002E-2</v>
      </c>
      <c r="AD14" s="1029">
        <v>2.6499999999999999E-2</v>
      </c>
      <c r="AE14" s="1030">
        <v>3.0700000000000002E-2</v>
      </c>
    </row>
    <row r="15" spans="1:31">
      <c r="A15" s="1049" t="s">
        <v>383</v>
      </c>
      <c r="B15" s="1050"/>
      <c r="C15" s="1051"/>
      <c r="D15" s="953">
        <v>1630272</v>
      </c>
      <c r="E15" s="1039">
        <v>3549042</v>
      </c>
      <c r="F15" s="1040">
        <v>2118559</v>
      </c>
      <c r="G15" s="1043">
        <v>-0.40300000000000002</v>
      </c>
      <c r="H15" s="1044">
        <v>0.3</v>
      </c>
      <c r="K15" s="439"/>
      <c r="L15" s="1960"/>
      <c r="M15" s="1961"/>
      <c r="N15" s="1962"/>
      <c r="O15" s="363"/>
      <c r="P15" s="539"/>
      <c r="Q15" s="540"/>
      <c r="R15" s="539"/>
      <c r="S15" s="540"/>
      <c r="T15" s="441"/>
      <c r="U15" s="441"/>
      <c r="V15" s="374"/>
      <c r="Z15" s="1028" t="s">
        <v>174</v>
      </c>
      <c r="AA15" s="383">
        <v>3.5900000000000001E-2</v>
      </c>
      <c r="AB15" s="538">
        <v>4.5400000000000003E-2</v>
      </c>
      <c r="AC15" s="364">
        <v>4.4999999999999998E-2</v>
      </c>
      <c r="AD15" s="1029">
        <v>3.5900000000000001E-2</v>
      </c>
      <c r="AE15" s="1030">
        <v>4.4999999999999998E-2</v>
      </c>
    </row>
    <row r="16" spans="1:31">
      <c r="A16" s="1049" t="s">
        <v>98</v>
      </c>
      <c r="B16" s="1050"/>
      <c r="C16" s="1051"/>
      <c r="D16" s="953">
        <v>17562854</v>
      </c>
      <c r="E16" s="1039">
        <v>30302999</v>
      </c>
      <c r="F16" s="1040">
        <v>24477519</v>
      </c>
      <c r="G16" s="1043">
        <v>-0.192</v>
      </c>
      <c r="H16" s="1044">
        <v>0.39400000000000002</v>
      </c>
      <c r="K16" s="439"/>
      <c r="L16" s="2077" t="s">
        <v>453</v>
      </c>
      <c r="M16" s="2078"/>
      <c r="N16" s="2079"/>
      <c r="O16" s="953">
        <v>-580596</v>
      </c>
      <c r="P16" s="1039">
        <v>1062297</v>
      </c>
      <c r="Q16" s="1040">
        <v>1265366</v>
      </c>
      <c r="R16" s="1041">
        <v>0.191</v>
      </c>
      <c r="S16" s="1042">
        <v>-3.1789999999999998</v>
      </c>
      <c r="T16" s="437">
        <v>-81603</v>
      </c>
      <c r="U16" s="437">
        <v>2327663</v>
      </c>
      <c r="V16" s="446" t="s">
        <v>204</v>
      </c>
      <c r="Z16" s="1028" t="s">
        <v>454</v>
      </c>
      <c r="AA16" s="383">
        <v>2.173</v>
      </c>
      <c r="AB16" s="538">
        <v>2.0990000000000002</v>
      </c>
      <c r="AC16" s="364">
        <v>1.9510000000000001</v>
      </c>
      <c r="AD16" s="1029">
        <v>2.173</v>
      </c>
      <c r="AE16" s="1030">
        <v>1.9510000000000001</v>
      </c>
    </row>
    <row r="17" spans="1:31">
      <c r="A17" s="1049" t="s">
        <v>99</v>
      </c>
      <c r="B17" s="1050"/>
      <c r="C17" s="1051"/>
      <c r="D17" s="953">
        <v>3995043</v>
      </c>
      <c r="E17" s="1039">
        <v>5174978</v>
      </c>
      <c r="F17" s="1040">
        <v>7071197</v>
      </c>
      <c r="G17" s="1043">
        <v>0.36599999999999999</v>
      </c>
      <c r="H17" s="1044">
        <v>0.77</v>
      </c>
      <c r="K17" s="439"/>
      <c r="L17" s="2049"/>
      <c r="M17" s="2050"/>
      <c r="N17" s="2057"/>
      <c r="O17" s="539"/>
      <c r="P17" s="539"/>
      <c r="Q17" s="539"/>
      <c r="R17" s="363"/>
      <c r="S17" s="540"/>
      <c r="T17" s="439"/>
      <c r="U17" s="439"/>
      <c r="V17" s="440"/>
      <c r="Z17" s="1028" t="s">
        <v>455</v>
      </c>
      <c r="AA17" s="383">
        <v>1.603</v>
      </c>
      <c r="AB17" s="538">
        <v>1.4119999999999999</v>
      </c>
      <c r="AC17" s="364">
        <v>1.331</v>
      </c>
      <c r="AD17" s="1029">
        <v>1.603</v>
      </c>
      <c r="AE17" s="1030">
        <v>1.331</v>
      </c>
    </row>
    <row r="18" spans="1:31" ht="16.5">
      <c r="A18" s="2049"/>
      <c r="B18" s="2050"/>
      <c r="C18" s="1031"/>
      <c r="D18" s="363"/>
      <c r="E18" s="539"/>
      <c r="F18" s="540"/>
      <c r="G18" s="1037"/>
      <c r="H18" s="1038"/>
      <c r="K18" s="439"/>
      <c r="L18" s="2042" t="s">
        <v>200</v>
      </c>
      <c r="M18" s="2043"/>
      <c r="N18" s="2058"/>
      <c r="O18" s="539"/>
      <c r="P18" s="539"/>
      <c r="Q18" s="539"/>
      <c r="R18" s="363"/>
      <c r="S18" s="540"/>
      <c r="T18" s="439"/>
      <c r="U18" s="439"/>
      <c r="V18" s="444"/>
      <c r="Z18" s="1028" t="s">
        <v>853</v>
      </c>
      <c r="AA18" s="383">
        <v>7.17E-2</v>
      </c>
      <c r="AB18" s="538">
        <v>1.37E-2</v>
      </c>
      <c r="AC18" s="364">
        <v>9.4999999999999998E-3</v>
      </c>
      <c r="AD18" s="1029">
        <v>5.5800000000000002E-2</v>
      </c>
      <c r="AE18" s="1030">
        <v>1.1900000000000001E-2</v>
      </c>
    </row>
    <row r="19" spans="1:31">
      <c r="A19" s="2042" t="s">
        <v>22</v>
      </c>
      <c r="B19" s="2043"/>
      <c r="C19" s="1051"/>
      <c r="D19" s="953">
        <v>111821212</v>
      </c>
      <c r="E19" s="1039">
        <v>112597400</v>
      </c>
      <c r="F19" s="1040">
        <v>118872541</v>
      </c>
      <c r="G19" s="1043">
        <v>5.6000000000000001E-2</v>
      </c>
      <c r="H19" s="1044">
        <v>6.3E-2</v>
      </c>
      <c r="K19" s="439"/>
      <c r="L19" s="1028"/>
      <c r="M19" s="2050" t="s">
        <v>456</v>
      </c>
      <c r="N19" s="2057"/>
      <c r="O19" s="959">
        <v>379049</v>
      </c>
      <c r="P19" s="1035">
        <v>614423</v>
      </c>
      <c r="Q19" s="1036">
        <v>637821</v>
      </c>
      <c r="R19" s="538">
        <v>3.7999999999999999E-2</v>
      </c>
      <c r="S19" s="364">
        <v>0.68300000000000005</v>
      </c>
      <c r="T19" s="368">
        <v>957632</v>
      </c>
      <c r="U19" s="368">
        <v>1252244</v>
      </c>
      <c r="V19" s="370">
        <v>0.30764636102385884</v>
      </c>
      <c r="Z19" s="443"/>
      <c r="AA19" s="363"/>
      <c r="AB19" s="539"/>
      <c r="AC19" s="540"/>
      <c r="AD19" s="712"/>
      <c r="AE19" s="713"/>
    </row>
    <row r="20" spans="1:31">
      <c r="A20" s="1028"/>
      <c r="B20" s="2044" t="s">
        <v>386</v>
      </c>
      <c r="C20" s="2045"/>
      <c r="D20" s="959">
        <v>108857750</v>
      </c>
      <c r="E20" s="1035">
        <v>109158605</v>
      </c>
      <c r="F20" s="1036">
        <v>115221323</v>
      </c>
      <c r="G20" s="1037">
        <v>5.6000000000000001E-2</v>
      </c>
      <c r="H20" s="1038">
        <v>5.8000000000000003E-2</v>
      </c>
      <c r="K20" s="439"/>
      <c r="L20" s="1028"/>
      <c r="M20" s="2050" t="s">
        <v>457</v>
      </c>
      <c r="N20" s="2057"/>
      <c r="O20" s="959">
        <v>142210</v>
      </c>
      <c r="P20" s="1035">
        <v>172489</v>
      </c>
      <c r="Q20" s="1036">
        <v>238775</v>
      </c>
      <c r="R20" s="538">
        <v>0.38400000000000001</v>
      </c>
      <c r="S20" s="364">
        <v>0.67900000000000005</v>
      </c>
      <c r="T20" s="368">
        <v>316997</v>
      </c>
      <c r="U20" s="368">
        <v>411264</v>
      </c>
      <c r="V20" s="370">
        <v>0.29737505402259329</v>
      </c>
      <c r="Z20" s="1052" t="s">
        <v>59</v>
      </c>
      <c r="AA20" s="363"/>
      <c r="AB20" s="539"/>
      <c r="AC20" s="540"/>
      <c r="AD20" s="712"/>
      <c r="AE20" s="713"/>
    </row>
    <row r="21" spans="1:31" ht="16.5">
      <c r="A21" s="1028"/>
      <c r="B21" s="2044" t="s">
        <v>388</v>
      </c>
      <c r="C21" s="2045"/>
      <c r="D21" s="959">
        <v>2963462</v>
      </c>
      <c r="E21" s="1035">
        <v>3438795</v>
      </c>
      <c r="F21" s="1036">
        <v>3651218</v>
      </c>
      <c r="G21" s="1037">
        <v>6.2E-2</v>
      </c>
      <c r="H21" s="1038">
        <v>0.23200000000000001</v>
      </c>
      <c r="K21" s="439"/>
      <c r="L21" s="1028"/>
      <c r="M21" s="2050" t="s">
        <v>203</v>
      </c>
      <c r="N21" s="2057"/>
      <c r="O21" s="959">
        <v>-22406</v>
      </c>
      <c r="P21" s="1035">
        <v>41963</v>
      </c>
      <c r="Q21" s="1036">
        <v>-130488</v>
      </c>
      <c r="R21" s="538">
        <v>-4.1100000000000003</v>
      </c>
      <c r="S21" s="540" t="s">
        <v>204</v>
      </c>
      <c r="T21" s="368">
        <v>-54050</v>
      </c>
      <c r="U21" s="368">
        <v>-88525</v>
      </c>
      <c r="V21" s="370">
        <v>0.63783533765032374</v>
      </c>
      <c r="Z21" s="1048" t="s">
        <v>854</v>
      </c>
      <c r="AA21" s="383">
        <v>0.50700000000000001</v>
      </c>
      <c r="AB21" s="538">
        <v>0.40200000000000002</v>
      </c>
      <c r="AC21" s="364">
        <v>0.42899999999999999</v>
      </c>
      <c r="AD21" s="1029">
        <v>0.46500000000000002</v>
      </c>
      <c r="AE21" s="1030">
        <v>0.41599999999999998</v>
      </c>
    </row>
    <row r="22" spans="1:31" ht="17" thickBot="1">
      <c r="A22" s="1028"/>
      <c r="B22" s="2044" t="s">
        <v>458</v>
      </c>
      <c r="C22" s="2045"/>
      <c r="D22" s="959">
        <v>-6438182</v>
      </c>
      <c r="E22" s="1035">
        <v>-7218294</v>
      </c>
      <c r="F22" s="1036">
        <v>-7124855</v>
      </c>
      <c r="G22" s="1037">
        <v>-1.2999999999999999E-2</v>
      </c>
      <c r="H22" s="1038">
        <v>0.107</v>
      </c>
      <c r="K22" s="439"/>
      <c r="L22" s="1028"/>
      <c r="M22" s="2050" t="s">
        <v>389</v>
      </c>
      <c r="N22" s="2057"/>
      <c r="O22" s="959">
        <v>-166973</v>
      </c>
      <c r="P22" s="1035">
        <v>14110</v>
      </c>
      <c r="Q22" s="1036">
        <v>52809</v>
      </c>
      <c r="R22" s="538">
        <v>2.7429999999999999</v>
      </c>
      <c r="S22" s="364">
        <v>-1.3160000000000001</v>
      </c>
      <c r="T22" s="368">
        <v>-132072</v>
      </c>
      <c r="U22" s="368">
        <v>66919</v>
      </c>
      <c r="V22" s="444" t="s">
        <v>204</v>
      </c>
      <c r="Z22" s="1053" t="s">
        <v>855</v>
      </c>
      <c r="AA22" s="541">
        <v>2.12E-2</v>
      </c>
      <c r="AB22" s="542">
        <v>1.9400000000000001E-2</v>
      </c>
      <c r="AC22" s="543">
        <v>2.1499999999999998E-2</v>
      </c>
      <c r="AD22" s="1054">
        <v>1.09E-2</v>
      </c>
      <c r="AE22" s="1055">
        <v>1.6299999999999999E-2</v>
      </c>
    </row>
    <row r="23" spans="1:31">
      <c r="A23" s="2042" t="s">
        <v>391</v>
      </c>
      <c r="B23" s="2043"/>
      <c r="C23" s="1051"/>
      <c r="D23" s="953">
        <v>105383030</v>
      </c>
      <c r="E23" s="1039">
        <v>105379106</v>
      </c>
      <c r="F23" s="1040">
        <v>111747686</v>
      </c>
      <c r="G23" s="1043">
        <v>0.06</v>
      </c>
      <c r="H23" s="1044">
        <v>0.06</v>
      </c>
      <c r="K23" s="439"/>
      <c r="L23" s="1028"/>
      <c r="M23" s="1907" t="s">
        <v>459</v>
      </c>
      <c r="N23" s="2069"/>
      <c r="O23" s="959">
        <v>34437</v>
      </c>
      <c r="P23" s="1035">
        <v>11828</v>
      </c>
      <c r="Q23" s="1036">
        <v>31076</v>
      </c>
      <c r="R23" s="538">
        <v>1.627</v>
      </c>
      <c r="S23" s="540" t="s">
        <v>204</v>
      </c>
      <c r="T23" s="368">
        <v>33128</v>
      </c>
      <c r="U23" s="368">
        <v>42904</v>
      </c>
      <c r="V23" s="370">
        <v>0.29509780246317313</v>
      </c>
      <c r="Z23" s="1056"/>
      <c r="AA23" s="1057"/>
      <c r="AB23" s="1057"/>
      <c r="AC23" s="1057"/>
    </row>
    <row r="24" spans="1:31">
      <c r="A24" s="2042"/>
      <c r="B24" s="2043"/>
      <c r="C24" s="1051"/>
      <c r="D24" s="1045"/>
      <c r="E24" s="1046"/>
      <c r="F24" s="1047"/>
      <c r="G24" s="1043"/>
      <c r="H24" s="1044"/>
      <c r="K24" s="439"/>
      <c r="L24" s="1028"/>
      <c r="M24" s="1907" t="s">
        <v>206</v>
      </c>
      <c r="N24" s="2069"/>
      <c r="O24" s="959">
        <v>11120</v>
      </c>
      <c r="P24" s="1035">
        <v>-3052</v>
      </c>
      <c r="Q24" s="1036">
        <v>55219</v>
      </c>
      <c r="R24" s="538">
        <v>-19.093</v>
      </c>
      <c r="S24" s="540" t="s">
        <v>204</v>
      </c>
      <c r="T24" s="368">
        <v>-1545</v>
      </c>
      <c r="U24" s="368">
        <v>52167</v>
      </c>
      <c r="V24" s="370" t="s">
        <v>204</v>
      </c>
      <c r="Z24" s="1058"/>
      <c r="AA24" s="1059"/>
      <c r="AB24" s="1060"/>
      <c r="AC24" s="1060"/>
    </row>
    <row r="25" spans="1:31" ht="16.5">
      <c r="A25" s="2042" t="s">
        <v>856</v>
      </c>
      <c r="B25" s="2043"/>
      <c r="C25" s="1051"/>
      <c r="D25" s="953">
        <v>1429298</v>
      </c>
      <c r="E25" s="1039">
        <v>1386433</v>
      </c>
      <c r="F25" s="1040">
        <v>1359061</v>
      </c>
      <c r="G25" s="1043">
        <v>-0.02</v>
      </c>
      <c r="H25" s="1044">
        <v>-4.9000000000000002E-2</v>
      </c>
      <c r="K25" s="439"/>
      <c r="L25" s="1028"/>
      <c r="M25" s="2050" t="s">
        <v>207</v>
      </c>
      <c r="N25" s="2057"/>
      <c r="O25" s="959">
        <v>19983</v>
      </c>
      <c r="P25" s="1035">
        <v>49931</v>
      </c>
      <c r="Q25" s="1036">
        <v>41144</v>
      </c>
      <c r="R25" s="538">
        <v>-0.17599999999999999</v>
      </c>
      <c r="S25" s="364">
        <v>1.0589999999999999</v>
      </c>
      <c r="T25" s="368">
        <v>92067</v>
      </c>
      <c r="U25" s="368">
        <v>91075</v>
      </c>
      <c r="V25" s="370">
        <v>-1.0774761858211954E-2</v>
      </c>
      <c r="Z25" s="2080" t="s">
        <v>482</v>
      </c>
      <c r="AA25" s="2080"/>
      <c r="AB25" s="2080"/>
      <c r="AC25" s="2080"/>
    </row>
    <row r="26" spans="1:31">
      <c r="A26" s="2042" t="s">
        <v>395</v>
      </c>
      <c r="B26" s="2043"/>
      <c r="C26" s="1051"/>
      <c r="D26" s="953">
        <v>331591</v>
      </c>
      <c r="E26" s="1039">
        <v>532584</v>
      </c>
      <c r="F26" s="1040">
        <v>558934</v>
      </c>
      <c r="G26" s="1043">
        <v>4.9000000000000002E-2</v>
      </c>
      <c r="H26" s="1044">
        <v>0.68600000000000005</v>
      </c>
      <c r="K26" s="439"/>
      <c r="L26" s="1034"/>
      <c r="M26" s="1061" t="s">
        <v>461</v>
      </c>
      <c r="N26" s="1062"/>
      <c r="O26" s="953">
        <v>397420</v>
      </c>
      <c r="P26" s="1039">
        <v>901692</v>
      </c>
      <c r="Q26" s="1040">
        <v>926356</v>
      </c>
      <c r="R26" s="1041">
        <v>2.7E-2</v>
      </c>
      <c r="S26" s="1042">
        <v>1.331</v>
      </c>
      <c r="T26" s="437">
        <v>1212157</v>
      </c>
      <c r="U26" s="437">
        <v>1828048</v>
      </c>
      <c r="V26" s="371">
        <v>0.50809507349295513</v>
      </c>
      <c r="Z26" s="1063" t="s">
        <v>483</v>
      </c>
      <c r="AA26" s="1063"/>
      <c r="AB26" s="1063"/>
      <c r="AC26" s="1063"/>
    </row>
    <row r="27" spans="1:31" ht="14.4" customHeight="1">
      <c r="A27" s="2042" t="s">
        <v>481</v>
      </c>
      <c r="B27" s="2043"/>
      <c r="C27" s="1051"/>
      <c r="D27" s="953">
        <v>1862221</v>
      </c>
      <c r="E27" s="1039">
        <v>2106918</v>
      </c>
      <c r="F27" s="1040">
        <v>2142791</v>
      </c>
      <c r="G27" s="1043">
        <v>1.7000000000000001E-2</v>
      </c>
      <c r="H27" s="1044">
        <v>0.151</v>
      </c>
      <c r="K27" s="439"/>
      <c r="L27" s="2049"/>
      <c r="M27" s="2050"/>
      <c r="N27" s="2057"/>
      <c r="O27" s="539"/>
      <c r="P27" s="539"/>
      <c r="Q27" s="539"/>
      <c r="R27" s="363"/>
      <c r="S27" s="540"/>
      <c r="T27" s="439"/>
      <c r="U27" s="439"/>
      <c r="V27" s="440"/>
      <c r="Z27" s="1063" t="s">
        <v>484</v>
      </c>
      <c r="AA27" s="1063"/>
      <c r="AB27" s="1063"/>
      <c r="AC27" s="1063"/>
    </row>
    <row r="28" spans="1:31" ht="16.75" customHeight="1">
      <c r="A28" s="2042" t="s">
        <v>857</v>
      </c>
      <c r="B28" s="2043"/>
      <c r="C28" s="1051"/>
      <c r="D28" s="953">
        <v>6494408</v>
      </c>
      <c r="E28" s="1039">
        <v>5485436</v>
      </c>
      <c r="F28" s="1040">
        <v>5836135</v>
      </c>
      <c r="G28" s="1043">
        <v>6.4000000000000001E-2</v>
      </c>
      <c r="H28" s="1044">
        <v>-0.10100000000000001</v>
      </c>
      <c r="K28" s="439"/>
      <c r="L28" s="2042" t="s">
        <v>41</v>
      </c>
      <c r="M28" s="2043"/>
      <c r="N28" s="2058"/>
      <c r="O28" s="1046"/>
      <c r="P28" s="1046"/>
      <c r="Q28" s="1046"/>
      <c r="R28" s="1045"/>
      <c r="S28" s="1047"/>
      <c r="T28" s="439"/>
      <c r="U28" s="439"/>
      <c r="V28" s="444"/>
      <c r="Z28" s="1958" t="s">
        <v>485</v>
      </c>
      <c r="AA28" s="1958"/>
      <c r="AB28" s="1958"/>
      <c r="AC28" s="1958"/>
      <c r="AD28" s="1958"/>
      <c r="AE28" s="1958"/>
    </row>
    <row r="29" spans="1:31">
      <c r="A29" s="2049"/>
      <c r="B29" s="2050"/>
      <c r="C29" s="1031"/>
      <c r="D29" s="363"/>
      <c r="E29" s="539"/>
      <c r="F29" s="540"/>
      <c r="G29" s="1037"/>
      <c r="H29" s="1038"/>
      <c r="K29" s="439"/>
      <c r="L29" s="1028"/>
      <c r="M29" s="2050" t="s">
        <v>235</v>
      </c>
      <c r="N29" s="2057"/>
      <c r="O29" s="959">
        <v>-400800</v>
      </c>
      <c r="P29" s="1035">
        <v>-418397</v>
      </c>
      <c r="Q29" s="1036">
        <v>-444586</v>
      </c>
      <c r="R29" s="538">
        <v>6.3E-2</v>
      </c>
      <c r="S29" s="364">
        <v>0.109</v>
      </c>
      <c r="T29" s="368">
        <v>-848777</v>
      </c>
      <c r="U29" s="368">
        <v>-862983</v>
      </c>
      <c r="V29" s="370">
        <v>1.6737022798685639E-2</v>
      </c>
      <c r="Z29" s="1958"/>
      <c r="AA29" s="1958"/>
      <c r="AB29" s="1958"/>
      <c r="AC29" s="1958"/>
      <c r="AD29" s="1958"/>
      <c r="AE29" s="1958"/>
    </row>
    <row r="30" spans="1:31">
      <c r="A30" s="2059" t="s">
        <v>430</v>
      </c>
      <c r="B30" s="2060"/>
      <c r="C30" s="2061"/>
      <c r="D30" s="953">
        <v>171124927</v>
      </c>
      <c r="E30" s="1039">
        <v>189175284</v>
      </c>
      <c r="F30" s="1040">
        <v>187855811</v>
      </c>
      <c r="G30" s="1043">
        <v>-7.0000000000000001E-3</v>
      </c>
      <c r="H30" s="1044">
        <v>9.8000000000000004E-2</v>
      </c>
      <c r="K30" s="439"/>
      <c r="L30" s="1028"/>
      <c r="M30" s="2050" t="s">
        <v>462</v>
      </c>
      <c r="N30" s="2057"/>
      <c r="O30" s="959">
        <v>-345465</v>
      </c>
      <c r="P30" s="1035">
        <v>-379632</v>
      </c>
      <c r="Q30" s="1036">
        <v>-461867</v>
      </c>
      <c r="R30" s="538">
        <v>0.217</v>
      </c>
      <c r="S30" s="364">
        <v>0.33700000000000002</v>
      </c>
      <c r="T30" s="368">
        <v>-705106</v>
      </c>
      <c r="U30" s="368">
        <v>-841499</v>
      </c>
      <c r="V30" s="370">
        <v>0.19343616420793469</v>
      </c>
      <c r="Z30" s="1958"/>
      <c r="AA30" s="1958"/>
      <c r="AB30" s="1958"/>
      <c r="AC30" s="1958"/>
      <c r="AD30" s="1958"/>
      <c r="AE30" s="1958"/>
    </row>
    <row r="31" spans="1:31" ht="16.5">
      <c r="A31" s="2042"/>
      <c r="B31" s="2043"/>
      <c r="C31" s="1051"/>
      <c r="D31" s="363"/>
      <c r="E31" s="539"/>
      <c r="F31" s="540"/>
      <c r="G31" s="1037"/>
      <c r="H31" s="1038"/>
      <c r="K31" s="439"/>
      <c r="L31" s="1028"/>
      <c r="M31" s="2050" t="s">
        <v>858</v>
      </c>
      <c r="N31" s="2057"/>
      <c r="O31" s="959">
        <v>-107564</v>
      </c>
      <c r="P31" s="1035">
        <v>-103864</v>
      </c>
      <c r="Q31" s="1036">
        <v>-104592</v>
      </c>
      <c r="R31" s="538">
        <v>7.0000000000000001E-3</v>
      </c>
      <c r="S31" s="364">
        <v>-2.8000000000000001E-2</v>
      </c>
      <c r="T31" s="368">
        <v>-215109</v>
      </c>
      <c r="U31" s="368">
        <v>-208456</v>
      </c>
      <c r="V31" s="370">
        <v>-3.0928506013230501E-2</v>
      </c>
      <c r="Z31" s="1958"/>
      <c r="AA31" s="1958"/>
      <c r="AB31" s="1958"/>
      <c r="AC31" s="1958"/>
      <c r="AD31" s="1958"/>
      <c r="AE31" s="1958"/>
    </row>
    <row r="32" spans="1:31" ht="30" customHeight="1">
      <c r="A32" s="2046" t="s">
        <v>400</v>
      </c>
      <c r="B32" s="2047"/>
      <c r="C32" s="2048"/>
      <c r="D32" s="363"/>
      <c r="E32" s="539"/>
      <c r="F32" s="540"/>
      <c r="G32" s="1037"/>
      <c r="H32" s="1038"/>
      <c r="K32" s="439"/>
      <c r="L32" s="1028"/>
      <c r="M32" s="2050" t="s">
        <v>463</v>
      </c>
      <c r="N32" s="2057"/>
      <c r="O32" s="959">
        <v>-68142</v>
      </c>
      <c r="P32" s="1035">
        <v>-42193</v>
      </c>
      <c r="Q32" s="1036">
        <v>-50765</v>
      </c>
      <c r="R32" s="538">
        <v>0.20300000000000001</v>
      </c>
      <c r="S32" s="364">
        <v>-0.255</v>
      </c>
      <c r="T32" s="368">
        <v>-205657</v>
      </c>
      <c r="U32" s="368">
        <v>-92958</v>
      </c>
      <c r="V32" s="370">
        <v>-0.54799496248608115</v>
      </c>
    </row>
    <row r="33" spans="1:29" ht="27" customHeight="1">
      <c r="A33" s="2055" t="s">
        <v>48</v>
      </c>
      <c r="B33" s="2056"/>
      <c r="C33" s="1051"/>
      <c r="D33" s="363"/>
      <c r="E33" s="539"/>
      <c r="F33" s="540"/>
      <c r="G33" s="1064"/>
      <c r="H33" s="1065"/>
      <c r="K33" s="439"/>
      <c r="L33" s="1034"/>
      <c r="M33" s="1066" t="s">
        <v>41</v>
      </c>
      <c r="N33" s="1051"/>
      <c r="O33" s="953">
        <v>-921971</v>
      </c>
      <c r="P33" s="1039">
        <v>-944086</v>
      </c>
      <c r="Q33" s="1040">
        <v>-1061810</v>
      </c>
      <c r="R33" s="1041">
        <v>0.125</v>
      </c>
      <c r="S33" s="1042">
        <v>0.152</v>
      </c>
      <c r="T33" s="437">
        <v>-1974649</v>
      </c>
      <c r="U33" s="437">
        <v>-2005896</v>
      </c>
      <c r="V33" s="371">
        <v>1.5824078101981668E-2</v>
      </c>
    </row>
    <row r="34" spans="1:29" ht="16.5">
      <c r="A34" s="1028"/>
      <c r="B34" s="2044" t="s">
        <v>859</v>
      </c>
      <c r="C34" s="2045"/>
      <c r="D34" s="959">
        <v>44355685</v>
      </c>
      <c r="E34" s="1035">
        <v>44464518</v>
      </c>
      <c r="F34" s="1036">
        <v>45880454</v>
      </c>
      <c r="G34" s="1037">
        <v>3.2000000000000001E-2</v>
      </c>
      <c r="H34" s="1038">
        <v>3.4000000000000002E-2</v>
      </c>
      <c r="K34" s="439"/>
      <c r="L34" s="2049"/>
      <c r="M34" s="2050"/>
      <c r="N34" s="2057"/>
      <c r="O34" s="539"/>
      <c r="P34" s="539"/>
      <c r="Q34" s="1046"/>
      <c r="R34" s="363"/>
      <c r="S34" s="540"/>
      <c r="T34" s="439"/>
      <c r="U34" s="439"/>
      <c r="V34" s="440"/>
    </row>
    <row r="35" spans="1:29" ht="16.5">
      <c r="A35" s="1028"/>
      <c r="B35" s="2050" t="s">
        <v>860</v>
      </c>
      <c r="C35" s="2057"/>
      <c r="D35" s="959">
        <v>62066600</v>
      </c>
      <c r="E35" s="1035">
        <v>80288334</v>
      </c>
      <c r="F35" s="1036">
        <v>78320355</v>
      </c>
      <c r="G35" s="1037">
        <v>-2.5000000000000001E-2</v>
      </c>
      <c r="H35" s="1038">
        <v>0.26200000000000001</v>
      </c>
      <c r="K35" s="439"/>
      <c r="L35" s="2042" t="s">
        <v>42</v>
      </c>
      <c r="M35" s="2043"/>
      <c r="N35" s="2058"/>
      <c r="O35" s="953">
        <v>-1105147</v>
      </c>
      <c r="P35" s="1039">
        <v>1019903</v>
      </c>
      <c r="Q35" s="1040">
        <v>1129912</v>
      </c>
      <c r="R35" s="1041">
        <v>0.108</v>
      </c>
      <c r="S35" s="1042">
        <v>-2.0219999999999998</v>
      </c>
      <c r="T35" s="437">
        <v>-844095</v>
      </c>
      <c r="U35" s="437">
        <v>2149815</v>
      </c>
      <c r="V35" s="446" t="s">
        <v>204</v>
      </c>
      <c r="Z35" s="1958"/>
      <c r="AA35" s="1958"/>
      <c r="AB35" s="1958"/>
      <c r="AC35" s="1958"/>
    </row>
    <row r="36" spans="1:29">
      <c r="A36" s="1028"/>
      <c r="B36" s="2043" t="s">
        <v>403</v>
      </c>
      <c r="C36" s="2058"/>
      <c r="D36" s="953">
        <v>106422285</v>
      </c>
      <c r="E36" s="1039">
        <v>124752852</v>
      </c>
      <c r="F36" s="1040">
        <v>124200809</v>
      </c>
      <c r="G36" s="1043">
        <v>-4.0000000000000001E-3</v>
      </c>
      <c r="H36" s="1044">
        <v>0.16700000000000001</v>
      </c>
      <c r="K36" s="439"/>
      <c r="L36" s="2049"/>
      <c r="M36" s="2050"/>
      <c r="N36" s="2057"/>
      <c r="O36" s="462"/>
      <c r="P36" s="462"/>
      <c r="Q36" s="462"/>
      <c r="R36" s="363"/>
      <c r="S36" s="540"/>
      <c r="T36" s="439"/>
      <c r="U36" s="439"/>
      <c r="V36" s="440"/>
      <c r="Z36" s="1958"/>
      <c r="AA36" s="1958"/>
      <c r="AB36" s="1958"/>
      <c r="AC36" s="1958"/>
    </row>
    <row r="37" spans="1:29">
      <c r="A37" s="2049"/>
      <c r="B37" s="2050"/>
      <c r="C37" s="1067"/>
      <c r="D37" s="363"/>
      <c r="E37" s="539"/>
      <c r="F37" s="540"/>
      <c r="G37" s="1068"/>
      <c r="H37" s="1069"/>
      <c r="K37" s="439"/>
      <c r="L37" s="1028"/>
      <c r="M37" s="2050" t="s">
        <v>43</v>
      </c>
      <c r="N37" s="2057"/>
      <c r="O37" s="959">
        <v>302034</v>
      </c>
      <c r="P37" s="1035">
        <v>-264385</v>
      </c>
      <c r="Q37" s="1036">
        <v>-332151</v>
      </c>
      <c r="R37" s="538">
        <v>0.25600000000000001</v>
      </c>
      <c r="S37" s="364">
        <v>-2.1</v>
      </c>
      <c r="T37" s="368">
        <v>221600</v>
      </c>
      <c r="U37" s="368">
        <v>-596536</v>
      </c>
      <c r="V37" s="379">
        <v>-3.6919494584837547</v>
      </c>
      <c r="Z37" s="1958"/>
      <c r="AA37" s="1958"/>
      <c r="AB37" s="1958"/>
      <c r="AC37" s="1958"/>
    </row>
    <row r="38" spans="1:29">
      <c r="A38" s="1070" t="s">
        <v>404</v>
      </c>
      <c r="B38" s="1071"/>
      <c r="C38" s="1051"/>
      <c r="D38" s="953">
        <v>20656894</v>
      </c>
      <c r="E38" s="1039">
        <v>22313686</v>
      </c>
      <c r="F38" s="1040">
        <v>21394306</v>
      </c>
      <c r="G38" s="1068">
        <v>-4.1000000000000002E-2</v>
      </c>
      <c r="H38" s="1069">
        <v>3.5999999999999997E-2</v>
      </c>
      <c r="K38" s="439"/>
      <c r="L38" s="2049"/>
      <c r="M38" s="2050"/>
      <c r="N38" s="2057"/>
      <c r="O38" s="1035"/>
      <c r="P38" s="1035"/>
      <c r="Q38" s="1035"/>
      <c r="R38" s="383"/>
      <c r="S38" s="364"/>
      <c r="T38" s="368"/>
      <c r="U38" s="368"/>
      <c r="V38" s="379"/>
    </row>
    <row r="39" spans="1:29">
      <c r="A39" s="1028"/>
      <c r="B39" s="2050" t="s">
        <v>143</v>
      </c>
      <c r="C39" s="2057"/>
      <c r="D39" s="959">
        <v>19186502</v>
      </c>
      <c r="E39" s="1035">
        <v>21777527</v>
      </c>
      <c r="F39" s="1036">
        <v>20845181</v>
      </c>
      <c r="G39" s="1037">
        <v>-4.2999999999999997E-2</v>
      </c>
      <c r="H39" s="1038">
        <v>8.5999999999999993E-2</v>
      </c>
      <c r="K39" s="439"/>
      <c r="L39" s="2055" t="s">
        <v>44</v>
      </c>
      <c r="M39" s="2056"/>
      <c r="N39" s="2073"/>
      <c r="O39" s="1035">
        <v>-803113</v>
      </c>
      <c r="P39" s="1035">
        <v>755518</v>
      </c>
      <c r="Q39" s="1035">
        <v>797761</v>
      </c>
      <c r="R39" s="383">
        <v>5.6000000000000001E-2</v>
      </c>
      <c r="S39" s="364">
        <v>-1.9930000000000001</v>
      </c>
      <c r="T39" s="368">
        <v>-622495</v>
      </c>
      <c r="U39" s="368">
        <v>1553279</v>
      </c>
      <c r="V39" s="379">
        <v>-3.4952473513843483</v>
      </c>
    </row>
    <row r="40" spans="1:29">
      <c r="A40" s="1028"/>
      <c r="B40" s="2050" t="s">
        <v>144</v>
      </c>
      <c r="C40" s="2057"/>
      <c r="D40" s="959">
        <v>1470392</v>
      </c>
      <c r="E40" s="1035">
        <v>536159</v>
      </c>
      <c r="F40" s="1036">
        <v>549125</v>
      </c>
      <c r="G40" s="1037">
        <v>2.4E-2</v>
      </c>
      <c r="H40" s="1038">
        <v>-0.627</v>
      </c>
      <c r="K40" s="439"/>
      <c r="L40" s="2081"/>
      <c r="M40" s="2044"/>
      <c r="N40" s="2045"/>
      <c r="O40" s="1072"/>
      <c r="P40" s="1035"/>
      <c r="Q40" s="1036"/>
      <c r="R40" s="538"/>
      <c r="S40" s="364"/>
      <c r="T40" s="439"/>
      <c r="U40" s="439"/>
      <c r="V40" s="440" t="s">
        <v>136</v>
      </c>
    </row>
    <row r="41" spans="1:29" ht="14.5" thickBot="1">
      <c r="A41" s="2042" t="s">
        <v>142</v>
      </c>
      <c r="B41" s="2043"/>
      <c r="C41" s="1051"/>
      <c r="D41" s="953">
        <v>7062622</v>
      </c>
      <c r="E41" s="1039">
        <v>4288270</v>
      </c>
      <c r="F41" s="1040">
        <v>4830856</v>
      </c>
      <c r="G41" s="1043">
        <v>0.127</v>
      </c>
      <c r="H41" s="1044">
        <v>-0.316</v>
      </c>
      <c r="K41" s="439"/>
      <c r="L41" s="1952" t="s">
        <v>486</v>
      </c>
      <c r="M41" s="1953"/>
      <c r="N41" s="1954"/>
      <c r="O41" s="1073">
        <v>-803113</v>
      </c>
      <c r="P41" s="1074">
        <v>755518</v>
      </c>
      <c r="Q41" s="1075">
        <v>797761</v>
      </c>
      <c r="R41" s="1584">
        <v>5.6000000000000001E-2</v>
      </c>
      <c r="S41" s="1084">
        <v>-1.9930000000000001</v>
      </c>
      <c r="T41" s="447">
        <v>-622495</v>
      </c>
      <c r="U41" s="449">
        <v>1553279</v>
      </c>
      <c r="V41" s="448" t="s">
        <v>204</v>
      </c>
    </row>
    <row r="42" spans="1:29">
      <c r="A42" s="2042" t="s">
        <v>405</v>
      </c>
      <c r="B42" s="2043"/>
      <c r="C42" s="1051"/>
      <c r="D42" s="953">
        <v>14831741</v>
      </c>
      <c r="E42" s="1039">
        <v>15010690</v>
      </c>
      <c r="F42" s="1040">
        <v>14179541</v>
      </c>
      <c r="G42" s="1043">
        <v>-5.5E-2</v>
      </c>
      <c r="H42" s="1044">
        <v>-4.3999999999999997E-2</v>
      </c>
      <c r="K42" s="1907"/>
      <c r="L42" s="1907"/>
      <c r="M42" s="1907"/>
      <c r="N42" s="1907"/>
      <c r="O42" s="439"/>
      <c r="P42" s="439"/>
      <c r="Q42" s="439"/>
      <c r="R42" s="439"/>
      <c r="S42" s="439"/>
    </row>
    <row r="43" spans="1:29" ht="14" customHeight="1">
      <c r="A43" s="2042" t="s">
        <v>395</v>
      </c>
      <c r="B43" s="2043"/>
      <c r="C43" s="1051"/>
      <c r="D43" s="953">
        <v>331591</v>
      </c>
      <c r="E43" s="1039">
        <v>532584</v>
      </c>
      <c r="F43" s="1040">
        <v>558934</v>
      </c>
      <c r="G43" s="1043">
        <v>4.9000000000000002E-2</v>
      </c>
      <c r="H43" s="1044">
        <v>0.68600000000000005</v>
      </c>
      <c r="K43" s="439"/>
      <c r="L43" s="1076" t="s">
        <v>472</v>
      </c>
      <c r="M43" s="1077"/>
      <c r="N43" s="1077"/>
      <c r="O43" s="1077"/>
      <c r="P43" s="1077"/>
      <c r="Q43" s="1077"/>
      <c r="R43" s="1077"/>
      <c r="S43" s="1077"/>
    </row>
    <row r="44" spans="1:29" ht="22.25" customHeight="1">
      <c r="A44" s="1049" t="s">
        <v>473</v>
      </c>
      <c r="B44" s="1050"/>
      <c r="C44" s="1051"/>
      <c r="D44" s="953">
        <v>108189</v>
      </c>
      <c r="E44" s="1039">
        <v>461069</v>
      </c>
      <c r="F44" s="1040">
        <v>84071</v>
      </c>
      <c r="G44" s="1043">
        <v>-0.81799999999999995</v>
      </c>
      <c r="H44" s="1044">
        <v>-0.223</v>
      </c>
      <c r="K44" s="439"/>
      <c r="L44" s="1958" t="s">
        <v>474</v>
      </c>
      <c r="M44" s="1958"/>
      <c r="N44" s="1958"/>
      <c r="O44" s="1958"/>
      <c r="P44" s="1958"/>
      <c r="Q44" s="1958"/>
      <c r="R44" s="1958"/>
      <c r="S44" s="1958"/>
      <c r="T44" s="1078"/>
      <c r="U44" s="1078"/>
      <c r="V44" s="1078"/>
    </row>
    <row r="45" spans="1:29" ht="16.5">
      <c r="A45" s="2042" t="s">
        <v>861</v>
      </c>
      <c r="B45" s="2043"/>
      <c r="C45" s="1051"/>
      <c r="D45" s="953">
        <v>4746615</v>
      </c>
      <c r="E45" s="1039">
        <v>3648048</v>
      </c>
      <c r="F45" s="1040">
        <v>3695174</v>
      </c>
      <c r="G45" s="1043">
        <v>1.2999999999999999E-2</v>
      </c>
      <c r="H45" s="1044">
        <v>-0.222</v>
      </c>
      <c r="L45" s="1958"/>
      <c r="M45" s="1958"/>
      <c r="N45" s="1958"/>
      <c r="O45" s="1958"/>
      <c r="P45" s="1958"/>
      <c r="Q45" s="1958"/>
      <c r="R45" s="1958"/>
      <c r="S45" s="1958"/>
      <c r="T45" s="1078"/>
      <c r="U45" s="1078"/>
      <c r="V45" s="1078"/>
    </row>
    <row r="46" spans="1:29">
      <c r="A46" s="2059" t="s">
        <v>412</v>
      </c>
      <c r="B46" s="2060"/>
      <c r="C46" s="2061"/>
      <c r="D46" s="953">
        <v>154159937</v>
      </c>
      <c r="E46" s="1039">
        <v>171007199</v>
      </c>
      <c r="F46" s="1040">
        <v>168943691</v>
      </c>
      <c r="G46" s="1043">
        <v>-1.2E-2</v>
      </c>
      <c r="H46" s="1044">
        <v>9.6000000000000002E-2</v>
      </c>
      <c r="L46" s="1958"/>
      <c r="M46" s="1958"/>
      <c r="N46" s="1958"/>
      <c r="O46" s="1958"/>
      <c r="P46" s="1958"/>
      <c r="Q46" s="1958"/>
      <c r="R46" s="1958"/>
      <c r="S46" s="1958"/>
      <c r="T46" s="1078"/>
      <c r="U46" s="1078"/>
      <c r="V46" s="1078"/>
    </row>
    <row r="47" spans="1:29">
      <c r="A47" s="2049"/>
      <c r="B47" s="2050"/>
      <c r="C47" s="1067"/>
      <c r="D47" s="363"/>
      <c r="E47" s="539"/>
      <c r="F47" s="540"/>
      <c r="G47" s="1064"/>
      <c r="H47" s="1065"/>
      <c r="L47" s="1079"/>
      <c r="M47" s="1079"/>
      <c r="N47" s="1079"/>
      <c r="O47" s="1079"/>
      <c r="P47" s="1079"/>
      <c r="Q47" s="1079"/>
      <c r="R47" s="1079"/>
      <c r="S47" s="1079"/>
      <c r="T47" s="1078"/>
      <c r="U47" s="1078"/>
      <c r="V47" s="1078"/>
    </row>
    <row r="48" spans="1:29">
      <c r="A48" s="2042" t="s">
        <v>433</v>
      </c>
      <c r="B48" s="2043"/>
      <c r="C48" s="1051"/>
      <c r="D48" s="953">
        <v>16964990</v>
      </c>
      <c r="E48" s="1039">
        <v>18168085</v>
      </c>
      <c r="F48" s="1040">
        <v>18912120</v>
      </c>
      <c r="G48" s="1043">
        <v>4.1000000000000002E-2</v>
      </c>
      <c r="H48" s="1044">
        <v>0.115</v>
      </c>
    </row>
    <row r="49" spans="1:8">
      <c r="A49" s="2067" t="s">
        <v>270</v>
      </c>
      <c r="B49" s="2068"/>
      <c r="C49" s="1067"/>
      <c r="D49" s="959">
        <v>10774006</v>
      </c>
      <c r="E49" s="1035">
        <v>11024006</v>
      </c>
      <c r="F49" s="1036">
        <v>11024006</v>
      </c>
      <c r="G49" s="1064">
        <v>0</v>
      </c>
      <c r="H49" s="1065">
        <v>2.3E-2</v>
      </c>
    </row>
    <row r="50" spans="1:8">
      <c r="A50" s="2067" t="s">
        <v>296</v>
      </c>
      <c r="B50" s="2068"/>
      <c r="C50" s="1067"/>
      <c r="D50" s="959">
        <v>5945313</v>
      </c>
      <c r="E50" s="1035">
        <v>6488641</v>
      </c>
      <c r="F50" s="1036">
        <v>6488969</v>
      </c>
      <c r="G50" s="1064">
        <v>0</v>
      </c>
      <c r="H50" s="1065">
        <v>9.0999999999999998E-2</v>
      </c>
    </row>
    <row r="51" spans="1:8">
      <c r="A51" s="1048" t="s">
        <v>435</v>
      </c>
      <c r="B51" s="1907" t="s">
        <v>475</v>
      </c>
      <c r="C51" s="2069"/>
      <c r="D51" s="959">
        <v>333548</v>
      </c>
      <c r="E51" s="1035">
        <v>-68242</v>
      </c>
      <c r="F51" s="1036">
        <v>-123542</v>
      </c>
      <c r="G51" s="1064">
        <v>0.81</v>
      </c>
      <c r="H51" s="1065">
        <v>-1.37</v>
      </c>
    </row>
    <row r="52" spans="1:8">
      <c r="A52" s="2067" t="s">
        <v>436</v>
      </c>
      <c r="B52" s="2068"/>
      <c r="C52" s="1067"/>
      <c r="D52" s="959">
        <v>-87877</v>
      </c>
      <c r="E52" s="1035">
        <v>723680</v>
      </c>
      <c r="F52" s="1036">
        <v>1522687</v>
      </c>
      <c r="G52" s="1064">
        <v>1.1040000000000001</v>
      </c>
      <c r="H52" s="1065">
        <v>-18.327000000000002</v>
      </c>
    </row>
    <row r="53" spans="1:8">
      <c r="A53" s="2070"/>
      <c r="B53" s="1907"/>
      <c r="C53" s="1067"/>
      <c r="D53" s="363"/>
      <c r="E53" s="539"/>
      <c r="F53" s="540"/>
      <c r="G53" s="1064"/>
      <c r="H53" s="1065"/>
    </row>
    <row r="54" spans="1:8">
      <c r="A54" s="2064"/>
      <c r="B54" s="2065"/>
      <c r="C54" s="2066"/>
      <c r="D54" s="1045"/>
      <c r="E54" s="1046"/>
      <c r="F54" s="1047"/>
      <c r="G54" s="1068"/>
      <c r="H54" s="1069"/>
    </row>
    <row r="55" spans="1:8">
      <c r="A55" s="2064" t="s">
        <v>417</v>
      </c>
      <c r="B55" s="2065"/>
      <c r="C55" s="2066"/>
      <c r="D55" s="953">
        <v>16964990</v>
      </c>
      <c r="E55" s="1039">
        <v>18168085</v>
      </c>
      <c r="F55" s="1040">
        <v>18912120</v>
      </c>
      <c r="G55" s="1068">
        <v>4.1000000000000002E-2</v>
      </c>
      <c r="H55" s="1069">
        <v>0.115</v>
      </c>
    </row>
    <row r="56" spans="1:8">
      <c r="A56" s="367"/>
      <c r="B56" s="1032"/>
      <c r="C56" s="1033"/>
      <c r="D56" s="363"/>
      <c r="E56" s="539"/>
      <c r="F56" s="540"/>
      <c r="G56" s="1037"/>
      <c r="H56" s="1038"/>
    </row>
    <row r="57" spans="1:8">
      <c r="A57" s="2046" t="s">
        <v>418</v>
      </c>
      <c r="B57" s="2047"/>
      <c r="C57" s="2048"/>
      <c r="D57" s="953">
        <v>171124927</v>
      </c>
      <c r="E57" s="1039">
        <v>189175284</v>
      </c>
      <c r="F57" s="1040">
        <v>187855811</v>
      </c>
      <c r="G57" s="1068">
        <v>-7.0000000000000001E-3</v>
      </c>
      <c r="H57" s="1069">
        <v>9.8000000000000004E-2</v>
      </c>
    </row>
    <row r="58" spans="1:8">
      <c r="A58" s="2049"/>
      <c r="B58" s="2050"/>
      <c r="C58" s="1031"/>
      <c r="D58" s="363"/>
      <c r="E58" s="539"/>
      <c r="F58" s="540"/>
      <c r="G58" s="1064"/>
      <c r="H58" s="1065"/>
    </row>
    <row r="59" spans="1:8">
      <c r="A59" s="2049" t="s">
        <v>419</v>
      </c>
      <c r="B59" s="2050"/>
      <c r="C59" s="1031"/>
      <c r="D59" s="959">
        <v>113527769</v>
      </c>
      <c r="E59" s="1035">
        <v>117468548</v>
      </c>
      <c r="F59" s="1036">
        <v>119457875</v>
      </c>
      <c r="G59" s="1064">
        <v>1.7000000000000001E-2</v>
      </c>
      <c r="H59" s="1065">
        <v>5.1999999999999998E-2</v>
      </c>
    </row>
    <row r="60" spans="1:8">
      <c r="A60" s="2049" t="s">
        <v>420</v>
      </c>
      <c r="B60" s="2050"/>
      <c r="C60" s="1031"/>
      <c r="D60" s="959">
        <v>17490977</v>
      </c>
      <c r="E60" s="1035">
        <v>20320875</v>
      </c>
      <c r="F60" s="1036">
        <v>21229047</v>
      </c>
      <c r="G60" s="1064">
        <v>4.4999999999999998E-2</v>
      </c>
      <c r="H60" s="1065">
        <v>0.214</v>
      </c>
    </row>
    <row r="61" spans="1:8">
      <c r="A61" s="1080" t="s">
        <v>421</v>
      </c>
      <c r="B61" s="1081"/>
      <c r="C61" s="1031"/>
      <c r="D61" s="959">
        <v>69526957</v>
      </c>
      <c r="E61" s="1035">
        <v>74532576</v>
      </c>
      <c r="F61" s="1036">
        <v>75613731</v>
      </c>
      <c r="G61" s="1064">
        <v>1.4999999999999999E-2</v>
      </c>
      <c r="H61" s="1065">
        <v>8.7999999999999995E-2</v>
      </c>
    </row>
    <row r="62" spans="1:8" ht="14.5" thickBot="1">
      <c r="A62" s="2062" t="s">
        <v>422</v>
      </c>
      <c r="B62" s="2063"/>
      <c r="C62" s="1082"/>
      <c r="D62" s="1073">
        <v>26509835</v>
      </c>
      <c r="E62" s="1074">
        <v>22615097</v>
      </c>
      <c r="F62" s="1075">
        <v>22615097</v>
      </c>
      <c r="G62" s="1083">
        <v>0</v>
      </c>
      <c r="H62" s="1084">
        <v>-0.14699999999999999</v>
      </c>
    </row>
    <row r="63" spans="1:8">
      <c r="A63" s="1936"/>
      <c r="B63" s="1936"/>
      <c r="C63" s="439"/>
      <c r="D63" s="439"/>
      <c r="E63" s="439"/>
      <c r="F63" s="439"/>
      <c r="G63" s="439"/>
      <c r="H63" s="439"/>
    </row>
    <row r="64" spans="1:8">
      <c r="A64" s="1958" t="s">
        <v>487</v>
      </c>
      <c r="B64" s="1958"/>
      <c r="C64" s="1958"/>
      <c r="D64" s="1958"/>
      <c r="E64" s="1958"/>
      <c r="F64" s="1958"/>
      <c r="G64" s="1958"/>
      <c r="H64" s="1958"/>
    </row>
    <row r="65" spans="1:8">
      <c r="A65" s="1958" t="s">
        <v>488</v>
      </c>
      <c r="B65" s="1958"/>
      <c r="C65" s="1958"/>
      <c r="D65" s="1958"/>
      <c r="E65" s="1958"/>
      <c r="F65" s="1958"/>
      <c r="G65" s="1958"/>
      <c r="H65" s="1958"/>
    </row>
    <row r="66" spans="1:8">
      <c r="A66" s="2050"/>
      <c r="B66" s="2050"/>
      <c r="C66" s="439"/>
      <c r="D66" s="439"/>
      <c r="E66" s="439"/>
      <c r="F66" s="439"/>
      <c r="G66" s="439"/>
      <c r="H66" s="439"/>
    </row>
  </sheetData>
  <mergeCells count="109">
    <mergeCell ref="A4:C4"/>
    <mergeCell ref="L4:N4"/>
    <mergeCell ref="L14:N15"/>
    <mergeCell ref="AD4:AE4"/>
    <mergeCell ref="L41:N41"/>
    <mergeCell ref="K42:N42"/>
    <mergeCell ref="Z1:AC1"/>
    <mergeCell ref="Z2:AC2"/>
    <mergeCell ref="AA4:AC4"/>
    <mergeCell ref="Z25:AC25"/>
    <mergeCell ref="L35:N35"/>
    <mergeCell ref="L36:N36"/>
    <mergeCell ref="M37:N37"/>
    <mergeCell ref="L38:N38"/>
    <mergeCell ref="L39:N39"/>
    <mergeCell ref="L40:N40"/>
    <mergeCell ref="L28:N28"/>
    <mergeCell ref="M29:N29"/>
    <mergeCell ref="M30:N30"/>
    <mergeCell ref="M31:N31"/>
    <mergeCell ref="M32:N32"/>
    <mergeCell ref="L34:N34"/>
    <mergeCell ref="M21:N21"/>
    <mergeCell ref="M22:N22"/>
    <mergeCell ref="M23:N23"/>
    <mergeCell ref="Z36:AC36"/>
    <mergeCell ref="T5:U5"/>
    <mergeCell ref="L13:N13"/>
    <mergeCell ref="O5:Q5"/>
    <mergeCell ref="R5:S5"/>
    <mergeCell ref="L7:N7"/>
    <mergeCell ref="M8:N8"/>
    <mergeCell ref="Z37:AC37"/>
    <mergeCell ref="M24:N24"/>
    <mergeCell ref="M25:N25"/>
    <mergeCell ref="L27:N27"/>
    <mergeCell ref="L16:N16"/>
    <mergeCell ref="L17:N17"/>
    <mergeCell ref="L18:N18"/>
    <mergeCell ref="M19:N19"/>
    <mergeCell ref="M20:N20"/>
    <mergeCell ref="Z35:AC35"/>
    <mergeCell ref="Z28:AE31"/>
    <mergeCell ref="A63:B63"/>
    <mergeCell ref="A64:H64"/>
    <mergeCell ref="A65:H65"/>
    <mergeCell ref="A66:B66"/>
    <mergeCell ref="L1:S1"/>
    <mergeCell ref="L2:S2"/>
    <mergeCell ref="L3:S3"/>
    <mergeCell ref="A55:C55"/>
    <mergeCell ref="A57:C57"/>
    <mergeCell ref="A58:B58"/>
    <mergeCell ref="A59:B59"/>
    <mergeCell ref="A60:B60"/>
    <mergeCell ref="A49:B49"/>
    <mergeCell ref="A50:B50"/>
    <mergeCell ref="B51:C51"/>
    <mergeCell ref="A52:B52"/>
    <mergeCell ref="A53:B53"/>
    <mergeCell ref="A54:C54"/>
    <mergeCell ref="A43:B43"/>
    <mergeCell ref="A45:B45"/>
    <mergeCell ref="M9:N9"/>
    <mergeCell ref="M10:N10"/>
    <mergeCell ref="L11:N11"/>
    <mergeCell ref="L12:N12"/>
    <mergeCell ref="A46:C46"/>
    <mergeCell ref="A47:B47"/>
    <mergeCell ref="A48:B48"/>
    <mergeCell ref="A37:B37"/>
    <mergeCell ref="B39:C39"/>
    <mergeCell ref="B40:C40"/>
    <mergeCell ref="A41:B41"/>
    <mergeCell ref="A42:B42"/>
    <mergeCell ref="A62:B62"/>
    <mergeCell ref="B34:C34"/>
    <mergeCell ref="B35:C35"/>
    <mergeCell ref="B36:C36"/>
    <mergeCell ref="A25:B25"/>
    <mergeCell ref="A26:B26"/>
    <mergeCell ref="A27:B27"/>
    <mergeCell ref="A28:B28"/>
    <mergeCell ref="A29:B29"/>
    <mergeCell ref="A30:C30"/>
    <mergeCell ref="L44:S46"/>
    <mergeCell ref="A7:C7"/>
    <mergeCell ref="A8:B8"/>
    <mergeCell ref="B9:C9"/>
    <mergeCell ref="B10:C10"/>
    <mergeCell ref="A11:C11"/>
    <mergeCell ref="A12:B12"/>
    <mergeCell ref="A1:H1"/>
    <mergeCell ref="A2:H2"/>
    <mergeCell ref="A3:H3"/>
    <mergeCell ref="D5:F5"/>
    <mergeCell ref="G5:H5"/>
    <mergeCell ref="A6:C6"/>
    <mergeCell ref="A19:B19"/>
    <mergeCell ref="B20:C20"/>
    <mergeCell ref="B21:C21"/>
    <mergeCell ref="B22:C22"/>
    <mergeCell ref="A23:B23"/>
    <mergeCell ref="A24:B24"/>
    <mergeCell ref="A14:B14"/>
    <mergeCell ref="A18:B18"/>
    <mergeCell ref="A31:B31"/>
    <mergeCell ref="A32:C32"/>
    <mergeCell ref="A33:B33"/>
  </mergeCells>
  <hyperlinks>
    <hyperlink ref="A4" location="Índice!A1" display="Volver al índice" xr:uid="{A07D446C-55D0-4E24-A25D-CD2BEA96E6DF}"/>
    <hyperlink ref="L4" location="Índice!A1" display="Volver al índice" xr:uid="{577AB130-277C-4996-AC5C-5A5A864F3CDE}"/>
    <hyperlink ref="Z3" location="Índice!A1" display="Volver al índice" xr:uid="{9B524F13-E9BC-45DD-A874-DEF58F5C4D3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dimension ref="A1:I52"/>
  <sheetViews>
    <sheetView showGridLines="0" zoomScale="60" zoomScaleNormal="60" workbookViewId="0">
      <selection activeCell="A3" sqref="A3"/>
    </sheetView>
  </sheetViews>
  <sheetFormatPr baseColWidth="10" defaultColWidth="11.453125" defaultRowHeight="14"/>
  <cols>
    <col min="1" max="1" width="61.90625" style="648" customWidth="1"/>
    <col min="2" max="4" width="13.08984375" style="648" customWidth="1"/>
    <col min="5" max="8" width="11.453125" style="648"/>
    <col min="9" max="9" width="15.6328125" style="648" bestFit="1" customWidth="1"/>
    <col min="10" max="16384" width="11.453125" style="648"/>
  </cols>
  <sheetData>
    <row r="1" spans="1:6">
      <c r="A1" s="1951" t="s">
        <v>489</v>
      </c>
      <c r="B1" s="1951"/>
      <c r="C1" s="1951"/>
      <c r="D1" s="1951"/>
      <c r="E1" s="1951"/>
      <c r="F1" s="1951"/>
    </row>
    <row r="2" spans="1:6">
      <c r="A2" s="1951" t="s">
        <v>374</v>
      </c>
      <c r="B2" s="1951"/>
      <c r="C2" s="1951"/>
      <c r="D2" s="1951"/>
      <c r="E2" s="1951"/>
      <c r="F2" s="1951"/>
    </row>
    <row r="3" spans="1:6" ht="14.5" thickBot="1">
      <c r="A3" s="830" t="s">
        <v>34</v>
      </c>
      <c r="B3" s="938"/>
      <c r="C3" s="938"/>
      <c r="D3" s="938"/>
      <c r="E3" s="939"/>
      <c r="F3" s="939"/>
    </row>
    <row r="4" spans="1:6">
      <c r="A4" s="940"/>
      <c r="B4" s="1857" t="s">
        <v>88</v>
      </c>
      <c r="C4" s="1858"/>
      <c r="D4" s="1973"/>
      <c r="E4" s="1857" t="s">
        <v>490</v>
      </c>
      <c r="F4" s="1973"/>
    </row>
    <row r="5" spans="1:6" ht="14.5" thickBot="1">
      <c r="A5" s="938"/>
      <c r="B5" s="941">
        <v>43983</v>
      </c>
      <c r="C5" s="942">
        <v>44256</v>
      </c>
      <c r="D5" s="942">
        <v>44348</v>
      </c>
      <c r="E5" s="831" t="s">
        <v>32</v>
      </c>
      <c r="F5" s="832" t="s">
        <v>33</v>
      </c>
    </row>
    <row r="6" spans="1:6">
      <c r="A6" s="943" t="s">
        <v>375</v>
      </c>
      <c r="B6" s="944"/>
      <c r="C6" s="945"/>
      <c r="D6" s="946"/>
      <c r="E6" s="945"/>
      <c r="F6" s="946"/>
    </row>
    <row r="7" spans="1:6">
      <c r="A7" s="947" t="s">
        <v>90</v>
      </c>
      <c r="B7" s="380">
        <v>1902835</v>
      </c>
      <c r="C7" s="948">
        <v>2124586</v>
      </c>
      <c r="D7" s="949">
        <v>2228226</v>
      </c>
      <c r="E7" s="950">
        <v>4.9000000000000002E-2</v>
      </c>
      <c r="F7" s="951">
        <v>0.17100000000000001</v>
      </c>
    </row>
    <row r="8" spans="1:6">
      <c r="A8" s="947" t="s">
        <v>491</v>
      </c>
      <c r="B8" s="380">
        <v>1410359</v>
      </c>
      <c r="C8" s="948">
        <v>1568083</v>
      </c>
      <c r="D8" s="949">
        <v>1671904</v>
      </c>
      <c r="E8" s="950">
        <v>6.6000000000000003E-2</v>
      </c>
      <c r="F8" s="951">
        <v>0.185</v>
      </c>
    </row>
    <row r="9" spans="1:6">
      <c r="A9" s="952" t="s">
        <v>22</v>
      </c>
      <c r="B9" s="953">
        <v>8374583</v>
      </c>
      <c r="C9" s="954">
        <v>8822909</v>
      </c>
      <c r="D9" s="955">
        <v>9197759</v>
      </c>
      <c r="E9" s="956">
        <v>4.2000000000000003E-2</v>
      </c>
      <c r="F9" s="957">
        <v>9.8000000000000004E-2</v>
      </c>
    </row>
    <row r="10" spans="1:6">
      <c r="A10" s="958" t="s">
        <v>386</v>
      </c>
      <c r="B10" s="959">
        <v>8221417</v>
      </c>
      <c r="C10" s="948">
        <v>8435719</v>
      </c>
      <c r="D10" s="949">
        <v>9045300</v>
      </c>
      <c r="E10" s="950">
        <v>7.1999999999999995E-2</v>
      </c>
      <c r="F10" s="951">
        <v>0.1</v>
      </c>
    </row>
    <row r="11" spans="1:6">
      <c r="A11" s="958" t="s">
        <v>492</v>
      </c>
      <c r="B11" s="959">
        <v>128441</v>
      </c>
      <c r="C11" s="948">
        <v>188432</v>
      </c>
      <c r="D11" s="949">
        <v>112005</v>
      </c>
      <c r="E11" s="950">
        <v>-0.40600000000000003</v>
      </c>
      <c r="F11" s="951">
        <v>-0.128</v>
      </c>
    </row>
    <row r="12" spans="1:6">
      <c r="A12" s="958" t="s">
        <v>493</v>
      </c>
      <c r="B12" s="959">
        <v>24725</v>
      </c>
      <c r="C12" s="948">
        <v>198758</v>
      </c>
      <c r="D12" s="949">
        <v>40455</v>
      </c>
      <c r="E12" s="950">
        <v>-0.79600000000000004</v>
      </c>
      <c r="F12" s="951">
        <v>0.63600000000000001</v>
      </c>
    </row>
    <row r="13" spans="1:6">
      <c r="A13" s="960" t="s">
        <v>494</v>
      </c>
      <c r="B13" s="961">
        <v>-376247</v>
      </c>
      <c r="C13" s="948">
        <v>-487161</v>
      </c>
      <c r="D13" s="949">
        <v>-433953</v>
      </c>
      <c r="E13" s="950">
        <v>-0.109</v>
      </c>
      <c r="F13" s="951">
        <v>0.153</v>
      </c>
    </row>
    <row r="14" spans="1:6">
      <c r="A14" s="962" t="s">
        <v>391</v>
      </c>
      <c r="B14" s="530">
        <v>7998336</v>
      </c>
      <c r="C14" s="954">
        <v>8335748</v>
      </c>
      <c r="D14" s="531">
        <v>8763806</v>
      </c>
      <c r="E14" s="956">
        <v>5.0999999999999997E-2</v>
      </c>
      <c r="F14" s="957">
        <v>9.6000000000000002E-2</v>
      </c>
    </row>
    <row r="15" spans="1:6">
      <c r="A15" s="963" t="s">
        <v>495</v>
      </c>
      <c r="B15" s="380">
        <v>50950</v>
      </c>
      <c r="C15" s="948">
        <v>55179</v>
      </c>
      <c r="D15" s="416">
        <v>56091</v>
      </c>
      <c r="E15" s="950">
        <v>1.7000000000000001E-2</v>
      </c>
      <c r="F15" s="951">
        <v>0.10100000000000001</v>
      </c>
    </row>
    <row r="16" spans="1:6">
      <c r="A16" s="963" t="s">
        <v>429</v>
      </c>
      <c r="B16" s="380">
        <v>175573</v>
      </c>
      <c r="C16" s="948">
        <v>386073</v>
      </c>
      <c r="D16" s="416">
        <v>393292</v>
      </c>
      <c r="E16" s="950">
        <v>1.9E-2</v>
      </c>
      <c r="F16" s="951">
        <v>1.24</v>
      </c>
    </row>
    <row r="17" spans="1:9">
      <c r="A17" s="446" t="s">
        <v>496</v>
      </c>
      <c r="B17" s="530">
        <v>11538053</v>
      </c>
      <c r="C17" s="954">
        <v>12469669</v>
      </c>
      <c r="D17" s="531">
        <v>13113320</v>
      </c>
      <c r="E17" s="956">
        <v>5.1999999999999998E-2</v>
      </c>
      <c r="F17" s="957">
        <v>0.13700000000000001</v>
      </c>
    </row>
    <row r="18" spans="1:9">
      <c r="A18" s="446"/>
      <c r="B18" s="964"/>
      <c r="C18" s="474"/>
      <c r="D18" s="965"/>
      <c r="E18" s="461"/>
      <c r="F18" s="966"/>
    </row>
    <row r="19" spans="1:9">
      <c r="A19" s="962" t="s">
        <v>497</v>
      </c>
      <c r="B19" s="964"/>
      <c r="C19" s="474"/>
      <c r="D19" s="965"/>
      <c r="E19" s="461"/>
      <c r="F19" s="966"/>
    </row>
    <row r="20" spans="1:9">
      <c r="A20" s="967" t="s">
        <v>48</v>
      </c>
      <c r="B20" s="380">
        <v>9990773</v>
      </c>
      <c r="C20" s="948">
        <v>10691224</v>
      </c>
      <c r="D20" s="949">
        <v>11057286</v>
      </c>
      <c r="E20" s="950">
        <v>3.4000000000000002E-2</v>
      </c>
      <c r="F20" s="951">
        <v>0.107</v>
      </c>
    </row>
    <row r="21" spans="1:9">
      <c r="A21" s="967" t="s">
        <v>142</v>
      </c>
      <c r="B21" s="380">
        <v>54571</v>
      </c>
      <c r="C21" s="948">
        <v>89702</v>
      </c>
      <c r="D21" s="949">
        <v>119795</v>
      </c>
      <c r="E21" s="950">
        <v>0.33500000000000002</v>
      </c>
      <c r="F21" s="951">
        <v>1.1950000000000001</v>
      </c>
    </row>
    <row r="22" spans="1:9">
      <c r="A22" s="967" t="s">
        <v>498</v>
      </c>
      <c r="B22" s="380">
        <v>111239</v>
      </c>
      <c r="C22" s="948">
        <v>173208</v>
      </c>
      <c r="D22" s="949">
        <v>178578</v>
      </c>
      <c r="E22" s="950">
        <v>3.1E-2</v>
      </c>
      <c r="F22" s="951">
        <v>0.60499999999999998</v>
      </c>
    </row>
    <row r="23" spans="1:9">
      <c r="A23" s="967" t="s">
        <v>411</v>
      </c>
      <c r="B23" s="380">
        <v>683892</v>
      </c>
      <c r="C23" s="948">
        <v>795200</v>
      </c>
      <c r="D23" s="949">
        <v>994580</v>
      </c>
      <c r="E23" s="950">
        <v>0.251</v>
      </c>
      <c r="F23" s="951">
        <v>0.45400000000000001</v>
      </c>
    </row>
    <row r="24" spans="1:9">
      <c r="A24" s="446" t="s">
        <v>499</v>
      </c>
      <c r="B24" s="530">
        <v>10840474</v>
      </c>
      <c r="C24" s="954">
        <v>11749334</v>
      </c>
      <c r="D24" s="531">
        <v>12350240</v>
      </c>
      <c r="E24" s="956">
        <v>5.0999999999999997E-2</v>
      </c>
      <c r="F24" s="957">
        <v>0.13900000000000001</v>
      </c>
    </row>
    <row r="25" spans="1:9">
      <c r="A25" s="968"/>
      <c r="B25" s="964"/>
      <c r="C25" s="474"/>
      <c r="D25" s="969"/>
      <c r="E25" s="461"/>
      <c r="F25" s="966"/>
    </row>
    <row r="26" spans="1:9">
      <c r="A26" s="952" t="s">
        <v>433</v>
      </c>
      <c r="B26" s="530">
        <v>697579</v>
      </c>
      <c r="C26" s="954">
        <v>720335</v>
      </c>
      <c r="D26" s="955">
        <v>763080</v>
      </c>
      <c r="E26" s="956">
        <v>5.8999999999999997E-2</v>
      </c>
      <c r="F26" s="957">
        <v>9.4E-2</v>
      </c>
    </row>
    <row r="27" spans="1:9">
      <c r="A27" s="967"/>
      <c r="B27" s="964"/>
      <c r="C27" s="474"/>
      <c r="D27" s="969"/>
      <c r="E27" s="461"/>
      <c r="F27" s="966"/>
    </row>
    <row r="28" spans="1:9" ht="14.5" thickBot="1">
      <c r="A28" s="970" t="s">
        <v>500</v>
      </c>
      <c r="B28" s="971">
        <v>11538053</v>
      </c>
      <c r="C28" s="972">
        <v>12469669</v>
      </c>
      <c r="D28" s="973">
        <v>13113320</v>
      </c>
      <c r="E28" s="974">
        <v>5.1999999999999998E-2</v>
      </c>
      <c r="F28" s="975">
        <v>0.13700000000000001</v>
      </c>
    </row>
    <row r="29" spans="1:9" ht="14.5" thickBot="1">
      <c r="A29" s="457"/>
      <c r="B29" s="461"/>
      <c r="C29" s="461"/>
      <c r="D29" s="461"/>
      <c r="E29" s="461"/>
      <c r="F29" s="461"/>
    </row>
    <row r="30" spans="1:9">
      <c r="A30" s="976"/>
      <c r="B30" s="1872" t="s">
        <v>29</v>
      </c>
      <c r="C30" s="1873"/>
      <c r="D30" s="1874"/>
      <c r="E30" s="1872" t="s">
        <v>30</v>
      </c>
      <c r="F30" s="1874"/>
      <c r="G30" s="1833" t="s">
        <v>782</v>
      </c>
      <c r="H30" s="1835"/>
      <c r="I30" s="526" t="s">
        <v>771</v>
      </c>
    </row>
    <row r="31" spans="1:9" ht="14.5" thickBot="1">
      <c r="A31" s="473"/>
      <c r="B31" s="831" t="s">
        <v>105</v>
      </c>
      <c r="C31" s="977" t="s">
        <v>14</v>
      </c>
      <c r="D31" s="832" t="s">
        <v>106</v>
      </c>
      <c r="E31" s="828" t="s">
        <v>32</v>
      </c>
      <c r="F31" s="829" t="s">
        <v>33</v>
      </c>
      <c r="G31" s="850">
        <v>43983</v>
      </c>
      <c r="H31" s="851">
        <v>44348</v>
      </c>
      <c r="I31" s="527" t="s">
        <v>772</v>
      </c>
    </row>
    <row r="32" spans="1:9">
      <c r="A32" s="978" t="s">
        <v>501</v>
      </c>
      <c r="B32" s="979">
        <v>83164</v>
      </c>
      <c r="C32" s="980">
        <v>75189</v>
      </c>
      <c r="D32" s="981">
        <v>79897</v>
      </c>
      <c r="E32" s="982">
        <v>6.3E-2</v>
      </c>
      <c r="F32" s="983">
        <v>-3.9E-2</v>
      </c>
      <c r="G32" s="450">
        <v>169809</v>
      </c>
      <c r="H32" s="450">
        <v>155086</v>
      </c>
      <c r="I32" s="451">
        <v>-8.6999999999999994E-2</v>
      </c>
    </row>
    <row r="33" spans="1:9">
      <c r="A33" s="984" t="s">
        <v>502</v>
      </c>
      <c r="B33" s="961">
        <v>-100707</v>
      </c>
      <c r="C33" s="948">
        <v>-23581</v>
      </c>
      <c r="D33" s="949">
        <v>49116</v>
      </c>
      <c r="E33" s="950" t="s">
        <v>204</v>
      </c>
      <c r="F33" s="951">
        <v>-1.488</v>
      </c>
      <c r="G33" s="452">
        <v>-136716</v>
      </c>
      <c r="H33" s="452">
        <v>25534</v>
      </c>
      <c r="I33" s="453">
        <v>-1.1870000000000001</v>
      </c>
    </row>
    <row r="34" spans="1:9">
      <c r="A34" s="985" t="s">
        <v>503</v>
      </c>
      <c r="B34" s="986">
        <v>-17543</v>
      </c>
      <c r="C34" s="954">
        <v>51608</v>
      </c>
      <c r="D34" s="955">
        <v>129012</v>
      </c>
      <c r="E34" s="956">
        <v>1.5</v>
      </c>
      <c r="F34" s="957" t="s">
        <v>204</v>
      </c>
      <c r="G34" s="454">
        <v>33093</v>
      </c>
      <c r="H34" s="454">
        <v>180620</v>
      </c>
      <c r="I34" s="455">
        <v>4.4580000000000002</v>
      </c>
    </row>
    <row r="35" spans="1:9">
      <c r="A35" s="987" t="s">
        <v>200</v>
      </c>
      <c r="B35" s="961">
        <v>24951</v>
      </c>
      <c r="C35" s="948">
        <v>35623</v>
      </c>
      <c r="D35" s="949">
        <v>37598</v>
      </c>
      <c r="E35" s="950">
        <v>5.5E-2</v>
      </c>
      <c r="F35" s="951">
        <v>0.50700000000000001</v>
      </c>
      <c r="G35" s="456">
        <v>51403</v>
      </c>
      <c r="H35" s="456">
        <v>73222</v>
      </c>
      <c r="I35" s="453">
        <v>0.42399999999999999</v>
      </c>
    </row>
    <row r="36" spans="1:9">
      <c r="A36" s="987" t="s">
        <v>41</v>
      </c>
      <c r="B36" s="961">
        <v>-55334</v>
      </c>
      <c r="C36" s="948">
        <v>-64743</v>
      </c>
      <c r="D36" s="949">
        <v>-127985</v>
      </c>
      <c r="E36" s="950">
        <v>0.97699999999999998</v>
      </c>
      <c r="F36" s="951">
        <v>1.3129999999999999</v>
      </c>
      <c r="G36" s="452">
        <v>-119359</v>
      </c>
      <c r="H36" s="452">
        <v>-192727</v>
      </c>
      <c r="I36" s="453">
        <v>0.61499999999999999</v>
      </c>
    </row>
    <row r="37" spans="1:9">
      <c r="A37" s="987" t="s">
        <v>504</v>
      </c>
      <c r="B37" s="988">
        <v>38</v>
      </c>
      <c r="C37" s="461">
        <v>-12</v>
      </c>
      <c r="D37" s="966">
        <v>21</v>
      </c>
      <c r="E37" s="461" t="s">
        <v>204</v>
      </c>
      <c r="F37" s="951">
        <v>-0.45500000000000002</v>
      </c>
      <c r="G37" s="457">
        <v>11</v>
      </c>
      <c r="H37" s="457">
        <v>9</v>
      </c>
      <c r="I37" s="453">
        <v>-0.20899999999999999</v>
      </c>
    </row>
    <row r="38" spans="1:9">
      <c r="A38" s="987" t="s">
        <v>43</v>
      </c>
      <c r="B38" s="961">
        <v>8305</v>
      </c>
      <c r="C38" s="948">
        <v>-11023</v>
      </c>
      <c r="D38" s="949">
        <v>-23486</v>
      </c>
      <c r="E38" s="950">
        <v>1.131</v>
      </c>
      <c r="F38" s="966" t="s">
        <v>204</v>
      </c>
      <c r="G38" s="452">
        <v>2098</v>
      </c>
      <c r="H38" s="452">
        <v>-34509</v>
      </c>
      <c r="I38" s="458" t="s">
        <v>204</v>
      </c>
    </row>
    <row r="39" spans="1:9" ht="14.5" thickBot="1">
      <c r="A39" s="989" t="s">
        <v>44</v>
      </c>
      <c r="B39" s="990">
        <v>-39582</v>
      </c>
      <c r="C39" s="972">
        <v>11453</v>
      </c>
      <c r="D39" s="973">
        <v>15161</v>
      </c>
      <c r="E39" s="974">
        <v>-0.32400000000000001</v>
      </c>
      <c r="F39" s="975">
        <v>-1.383</v>
      </c>
      <c r="G39" s="459">
        <v>-32754</v>
      </c>
      <c r="H39" s="459">
        <v>26615</v>
      </c>
      <c r="I39" s="460">
        <v>-1.8129999999999999</v>
      </c>
    </row>
    <row r="40" spans="1:9" ht="14.5" thickBot="1">
      <c r="A40" s="457"/>
      <c r="B40" s="461"/>
      <c r="C40" s="461"/>
      <c r="D40" s="461"/>
      <c r="E40" s="461"/>
      <c r="F40" s="461"/>
      <c r="G40" s="461"/>
      <c r="H40" s="462"/>
      <c r="I40" s="462"/>
    </row>
    <row r="41" spans="1:9">
      <c r="A41" s="991" t="s">
        <v>505</v>
      </c>
      <c r="B41" s="417">
        <v>0.51</v>
      </c>
      <c r="C41" s="992">
        <v>0.59699999999999998</v>
      </c>
      <c r="D41" s="993">
        <v>0.58899999999999997</v>
      </c>
      <c r="E41" s="994" t="s">
        <v>204</v>
      </c>
      <c r="F41" s="465" t="s">
        <v>204</v>
      </c>
      <c r="G41" s="463">
        <v>0.53720000000000001</v>
      </c>
      <c r="H41" s="464">
        <v>0.59279999999999999</v>
      </c>
      <c r="I41" s="465" t="s">
        <v>802</v>
      </c>
    </row>
    <row r="42" spans="1:9" ht="14.5" thickBot="1">
      <c r="A42" s="346" t="s">
        <v>24</v>
      </c>
      <c r="B42" s="418">
        <v>-0.22500000000000001</v>
      </c>
      <c r="C42" s="995">
        <v>6.5000000000000002E-2</v>
      </c>
      <c r="D42" s="432">
        <v>8.2000000000000003E-2</v>
      </c>
      <c r="E42" s="462" t="s">
        <v>543</v>
      </c>
      <c r="F42" s="532" t="s">
        <v>721</v>
      </c>
      <c r="G42" s="466">
        <v>-9.1399999999999995E-2</v>
      </c>
      <c r="H42" s="467">
        <v>7.3200000000000001E-2</v>
      </c>
      <c r="I42" s="468" t="s">
        <v>803</v>
      </c>
    </row>
    <row r="43" spans="1:9">
      <c r="A43" s="947" t="s">
        <v>506</v>
      </c>
      <c r="B43" s="996">
        <v>0.83799999999999997</v>
      </c>
      <c r="C43" s="950">
        <v>0.82499999999999996</v>
      </c>
      <c r="D43" s="951">
        <v>0.83199999999999996</v>
      </c>
      <c r="E43" s="462" t="s">
        <v>722</v>
      </c>
      <c r="F43" s="532" t="s">
        <v>723</v>
      </c>
    </row>
    <row r="44" spans="1:9">
      <c r="A44" s="987" t="s">
        <v>452</v>
      </c>
      <c r="B44" s="996" t="s">
        <v>724</v>
      </c>
      <c r="C44" s="950">
        <v>2.1399999999999999E-2</v>
      </c>
      <c r="D44" s="951">
        <v>1.2200000000000001E-2</v>
      </c>
      <c r="E44" s="462" t="s">
        <v>725</v>
      </c>
      <c r="F44" s="532" t="s">
        <v>726</v>
      </c>
    </row>
    <row r="45" spans="1:9">
      <c r="A45" s="987" t="s">
        <v>174</v>
      </c>
      <c r="B45" s="996" t="s">
        <v>727</v>
      </c>
      <c r="C45" s="950">
        <v>4.3900000000000002E-2</v>
      </c>
      <c r="D45" s="951">
        <v>0.18720000000000001</v>
      </c>
      <c r="E45" s="462" t="s">
        <v>728</v>
      </c>
      <c r="F45" s="532" t="s">
        <v>729</v>
      </c>
    </row>
    <row r="46" spans="1:9">
      <c r="A46" s="987" t="s">
        <v>454</v>
      </c>
      <c r="B46" s="996">
        <v>2.9289999999999998</v>
      </c>
      <c r="C46" s="950">
        <v>2.585</v>
      </c>
      <c r="D46" s="951">
        <v>3.8740000000000001</v>
      </c>
      <c r="E46" s="462" t="s">
        <v>730</v>
      </c>
      <c r="F46" s="532" t="s">
        <v>731</v>
      </c>
    </row>
    <row r="47" spans="1:9">
      <c r="A47" s="987" t="s">
        <v>455</v>
      </c>
      <c r="B47" s="996">
        <v>2.456</v>
      </c>
      <c r="C47" s="950">
        <v>1.258</v>
      </c>
      <c r="D47" s="951">
        <v>0.252</v>
      </c>
      <c r="E47" s="462" t="s">
        <v>732</v>
      </c>
      <c r="F47" s="532" t="s">
        <v>733</v>
      </c>
    </row>
    <row r="48" spans="1:9">
      <c r="A48" s="987" t="s">
        <v>336</v>
      </c>
      <c r="B48" s="1003">
        <v>54</v>
      </c>
      <c r="C48" s="461">
        <v>54</v>
      </c>
      <c r="D48" s="966">
        <v>47</v>
      </c>
      <c r="E48" s="461">
        <v>-7</v>
      </c>
      <c r="F48" s="966">
        <v>-7</v>
      </c>
    </row>
    <row r="49" spans="1:6">
      <c r="A49" s="987" t="s">
        <v>507</v>
      </c>
      <c r="B49" s="988">
        <v>583</v>
      </c>
      <c r="C49" s="461">
        <v>850</v>
      </c>
      <c r="D49" s="966">
        <v>851</v>
      </c>
      <c r="E49" s="461">
        <v>1</v>
      </c>
      <c r="F49" s="966">
        <v>268</v>
      </c>
    </row>
    <row r="50" spans="1:6">
      <c r="A50" s="987" t="s">
        <v>508</v>
      </c>
      <c r="B50" s="988">
        <v>308</v>
      </c>
      <c r="C50" s="461">
        <v>310</v>
      </c>
      <c r="D50" s="966">
        <v>305</v>
      </c>
      <c r="E50" s="461">
        <v>-5</v>
      </c>
      <c r="F50" s="966">
        <v>-3</v>
      </c>
    </row>
    <row r="51" spans="1:6" ht="14.5" thickBot="1">
      <c r="A51" s="997" t="s">
        <v>63</v>
      </c>
      <c r="B51" s="998">
        <v>1692</v>
      </c>
      <c r="C51" s="999">
        <v>1618</v>
      </c>
      <c r="D51" s="1000">
        <v>1564</v>
      </c>
      <c r="E51" s="1001">
        <v>-54</v>
      </c>
      <c r="F51" s="1002">
        <v>-128</v>
      </c>
    </row>
    <row r="52" spans="1:6">
      <c r="A52" s="976"/>
      <c r="B52" s="473"/>
      <c r="C52" s="473"/>
      <c r="D52" s="473"/>
      <c r="E52" s="474"/>
      <c r="F52" s="474"/>
    </row>
  </sheetData>
  <mergeCells count="7">
    <mergeCell ref="G30:H30"/>
    <mergeCell ref="B30:D30"/>
    <mergeCell ref="E30:F30"/>
    <mergeCell ref="A2:F2"/>
    <mergeCell ref="A1:F1"/>
    <mergeCell ref="B4:D4"/>
    <mergeCell ref="E4:F4"/>
  </mergeCells>
  <hyperlinks>
    <hyperlink ref="A3" location="Índice!A1" display="Volver al índice" xr:uid="{6B9E30FD-E8F8-4AA6-AFFC-B957F6D44F7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dimension ref="A1:I53"/>
  <sheetViews>
    <sheetView showGridLines="0" zoomScale="60" zoomScaleNormal="80" workbookViewId="0">
      <selection activeCell="A3" sqref="A3"/>
    </sheetView>
  </sheetViews>
  <sheetFormatPr baseColWidth="10" defaultColWidth="11.453125" defaultRowHeight="14"/>
  <cols>
    <col min="1" max="1" width="58.54296875" style="551" customWidth="1"/>
    <col min="2" max="4" width="13.08984375" style="551" bestFit="1" customWidth="1"/>
    <col min="5" max="5" width="11.453125" style="551"/>
    <col min="6" max="6" width="11.81640625" style="551" bestFit="1" customWidth="1"/>
    <col min="7" max="8" width="11.453125" style="551"/>
    <col min="9" max="9" width="15.6328125" style="551" bestFit="1" customWidth="1"/>
    <col min="10" max="16384" width="11.453125" style="551"/>
  </cols>
  <sheetData>
    <row r="1" spans="1:6">
      <c r="A1" s="1997" t="s">
        <v>509</v>
      </c>
      <c r="B1" s="1997"/>
      <c r="C1" s="1997"/>
      <c r="D1" s="1997"/>
      <c r="E1" s="1997"/>
      <c r="F1" s="1997"/>
    </row>
    <row r="2" spans="1:6">
      <c r="A2" s="1997" t="s">
        <v>374</v>
      </c>
      <c r="B2" s="1997"/>
      <c r="C2" s="1997"/>
      <c r="D2" s="1997"/>
      <c r="E2" s="1997"/>
      <c r="F2" s="1997"/>
    </row>
    <row r="3" spans="1:6" ht="14.5" thickBot="1">
      <c r="A3" s="856" t="s">
        <v>34</v>
      </c>
      <c r="B3" s="857"/>
      <c r="C3" s="857"/>
      <c r="D3" s="857"/>
      <c r="E3" s="858"/>
      <c r="F3" s="858"/>
    </row>
    <row r="4" spans="1:6">
      <c r="A4" s="859"/>
      <c r="B4" s="1917" t="s">
        <v>88</v>
      </c>
      <c r="C4" s="1918"/>
      <c r="D4" s="1919"/>
      <c r="E4" s="1917" t="s">
        <v>490</v>
      </c>
      <c r="F4" s="1919"/>
    </row>
    <row r="5" spans="1:6" ht="14.5" thickBot="1">
      <c r="A5" s="857"/>
      <c r="B5" s="860">
        <v>43983</v>
      </c>
      <c r="C5" s="861">
        <v>44256</v>
      </c>
      <c r="D5" s="862">
        <v>44348</v>
      </c>
      <c r="E5" s="863" t="s">
        <v>32</v>
      </c>
      <c r="F5" s="864" t="s">
        <v>33</v>
      </c>
    </row>
    <row r="6" spans="1:6">
      <c r="A6" s="865" t="s">
        <v>375</v>
      </c>
      <c r="B6" s="866"/>
      <c r="C6" s="867"/>
      <c r="D6" s="868"/>
      <c r="E6" s="869"/>
      <c r="F6" s="868"/>
    </row>
    <row r="7" spans="1:6">
      <c r="A7" s="870" t="s">
        <v>90</v>
      </c>
      <c r="B7" s="398">
        <v>1516399</v>
      </c>
      <c r="C7" s="566">
        <v>1373259</v>
      </c>
      <c r="D7" s="395">
        <v>1477527</v>
      </c>
      <c r="E7" s="402">
        <v>7.5999999999999998E-2</v>
      </c>
      <c r="F7" s="567">
        <v>-2.5999999999999999E-2</v>
      </c>
    </row>
    <row r="8" spans="1:6">
      <c r="A8" s="870" t="s">
        <v>491</v>
      </c>
      <c r="B8" s="398">
        <v>1419390</v>
      </c>
      <c r="C8" s="566">
        <v>1528708</v>
      </c>
      <c r="D8" s="395">
        <v>1533808</v>
      </c>
      <c r="E8" s="402">
        <v>3.0000000000000001E-3</v>
      </c>
      <c r="F8" s="567">
        <v>8.1000000000000003E-2</v>
      </c>
    </row>
    <row r="9" spans="1:6">
      <c r="A9" s="871" t="s">
        <v>22</v>
      </c>
      <c r="B9" s="872">
        <v>10773466</v>
      </c>
      <c r="C9" s="569">
        <v>12990370</v>
      </c>
      <c r="D9" s="873">
        <v>13039316</v>
      </c>
      <c r="E9" s="570">
        <v>4.0000000000000001E-3</v>
      </c>
      <c r="F9" s="571">
        <v>0.21</v>
      </c>
    </row>
    <row r="10" spans="1:6">
      <c r="A10" s="874" t="s">
        <v>386</v>
      </c>
      <c r="B10" s="398">
        <v>9963251</v>
      </c>
      <c r="C10" s="566">
        <v>11724305</v>
      </c>
      <c r="D10" s="395">
        <v>11824810</v>
      </c>
      <c r="E10" s="402">
        <v>8.9999999999999993E-3</v>
      </c>
      <c r="F10" s="567">
        <v>0.187</v>
      </c>
    </row>
    <row r="11" spans="1:6">
      <c r="A11" s="874" t="s">
        <v>492</v>
      </c>
      <c r="B11" s="398">
        <v>710551</v>
      </c>
      <c r="C11" s="566">
        <v>1187277</v>
      </c>
      <c r="D11" s="395">
        <v>1158977</v>
      </c>
      <c r="E11" s="402">
        <v>-2.4E-2</v>
      </c>
      <c r="F11" s="567">
        <v>0.63100000000000001</v>
      </c>
    </row>
    <row r="12" spans="1:6">
      <c r="A12" s="874" t="s">
        <v>493</v>
      </c>
      <c r="B12" s="398">
        <v>99664</v>
      </c>
      <c r="C12" s="566">
        <v>78789</v>
      </c>
      <c r="D12" s="395">
        <v>55529</v>
      </c>
      <c r="E12" s="402">
        <v>-0.29499999999999998</v>
      </c>
      <c r="F12" s="567">
        <v>-0.443</v>
      </c>
    </row>
    <row r="13" spans="1:6">
      <c r="A13" s="874" t="s">
        <v>494</v>
      </c>
      <c r="B13" s="398">
        <v>-1460508</v>
      </c>
      <c r="C13" s="566">
        <v>-1862739</v>
      </c>
      <c r="D13" s="395">
        <v>-1662457</v>
      </c>
      <c r="E13" s="402">
        <v>-0.108</v>
      </c>
      <c r="F13" s="567">
        <v>0.13800000000000001</v>
      </c>
    </row>
    <row r="14" spans="1:6">
      <c r="A14" s="875" t="s">
        <v>391</v>
      </c>
      <c r="B14" s="872">
        <v>9312957</v>
      </c>
      <c r="C14" s="569">
        <v>11127631</v>
      </c>
      <c r="D14" s="873">
        <v>11376859</v>
      </c>
      <c r="E14" s="570">
        <v>2.1999999999999999E-2</v>
      </c>
      <c r="F14" s="571">
        <v>0.222</v>
      </c>
    </row>
    <row r="15" spans="1:6">
      <c r="A15" s="876" t="s">
        <v>495</v>
      </c>
      <c r="B15" s="398">
        <v>163287</v>
      </c>
      <c r="C15" s="566">
        <v>151052</v>
      </c>
      <c r="D15" s="395">
        <v>148899</v>
      </c>
      <c r="E15" s="402">
        <v>-1.4E-2</v>
      </c>
      <c r="F15" s="567">
        <v>-8.7999999999999995E-2</v>
      </c>
    </row>
    <row r="16" spans="1:6">
      <c r="A16" s="876" t="s">
        <v>429</v>
      </c>
      <c r="B16" s="398">
        <v>996259</v>
      </c>
      <c r="C16" s="566">
        <v>1120807</v>
      </c>
      <c r="D16" s="395">
        <v>1075526</v>
      </c>
      <c r="E16" s="402">
        <v>-0.04</v>
      </c>
      <c r="F16" s="567">
        <v>0.08</v>
      </c>
    </row>
    <row r="17" spans="1:9">
      <c r="A17" s="877" t="s">
        <v>496</v>
      </c>
      <c r="B17" s="872">
        <v>13408292</v>
      </c>
      <c r="C17" s="569">
        <v>15301458</v>
      </c>
      <c r="D17" s="873">
        <v>15612618</v>
      </c>
      <c r="E17" s="570">
        <v>0.02</v>
      </c>
      <c r="F17" s="571">
        <v>0.16400000000000001</v>
      </c>
    </row>
    <row r="18" spans="1:9">
      <c r="A18" s="877"/>
      <c r="B18" s="878"/>
      <c r="C18" s="879"/>
      <c r="D18" s="575"/>
      <c r="E18" s="878"/>
      <c r="F18" s="575"/>
    </row>
    <row r="19" spans="1:9">
      <c r="A19" s="875" t="s">
        <v>497</v>
      </c>
      <c r="B19" s="878"/>
      <c r="C19" s="879"/>
      <c r="D19" s="575"/>
      <c r="E19" s="880"/>
      <c r="F19" s="575"/>
    </row>
    <row r="20" spans="1:9">
      <c r="A20" s="881" t="s">
        <v>48</v>
      </c>
      <c r="B20" s="398">
        <v>8137844</v>
      </c>
      <c r="C20" s="882">
        <v>8371900</v>
      </c>
      <c r="D20" s="395">
        <v>8292913</v>
      </c>
      <c r="E20" s="402">
        <v>-8.9999999999999993E-3</v>
      </c>
      <c r="F20" s="567">
        <v>1.9E-2</v>
      </c>
    </row>
    <row r="21" spans="1:9">
      <c r="A21" s="881" t="s">
        <v>142</v>
      </c>
      <c r="B21" s="398">
        <v>2403370</v>
      </c>
      <c r="C21" s="882">
        <v>1423122</v>
      </c>
      <c r="D21" s="395">
        <v>1898921</v>
      </c>
      <c r="E21" s="402">
        <v>0.33400000000000002</v>
      </c>
      <c r="F21" s="567">
        <v>-0.21</v>
      </c>
    </row>
    <row r="22" spans="1:9">
      <c r="A22" s="881" t="s">
        <v>498</v>
      </c>
      <c r="B22" s="398">
        <v>132599</v>
      </c>
      <c r="C22" s="882">
        <v>290524</v>
      </c>
      <c r="D22" s="395">
        <v>188775</v>
      </c>
      <c r="E22" s="402">
        <v>-0.35</v>
      </c>
      <c r="F22" s="567">
        <v>0.42399999999999999</v>
      </c>
    </row>
    <row r="23" spans="1:9">
      <c r="A23" s="881" t="s">
        <v>411</v>
      </c>
      <c r="B23" s="398">
        <v>885695</v>
      </c>
      <c r="C23" s="882">
        <v>3096616</v>
      </c>
      <c r="D23" s="395">
        <v>3058752</v>
      </c>
      <c r="E23" s="402">
        <v>-1.2E-2</v>
      </c>
      <c r="F23" s="567">
        <v>2.4540000000000002</v>
      </c>
    </row>
    <row r="24" spans="1:9">
      <c r="A24" s="877" t="s">
        <v>499</v>
      </c>
      <c r="B24" s="872">
        <v>11559509</v>
      </c>
      <c r="C24" s="883">
        <v>13182162</v>
      </c>
      <c r="D24" s="873">
        <v>13439362</v>
      </c>
      <c r="E24" s="570">
        <v>0.02</v>
      </c>
      <c r="F24" s="571">
        <v>0.16300000000000001</v>
      </c>
    </row>
    <row r="25" spans="1:9">
      <c r="A25" s="884"/>
      <c r="B25" s="878"/>
      <c r="C25" s="879"/>
      <c r="D25" s="575"/>
      <c r="E25" s="880"/>
      <c r="F25" s="575"/>
    </row>
    <row r="26" spans="1:9">
      <c r="A26" s="871" t="s">
        <v>433</v>
      </c>
      <c r="B26" s="872">
        <v>1848784</v>
      </c>
      <c r="C26" s="883">
        <v>2119295</v>
      </c>
      <c r="D26" s="873">
        <v>2173257</v>
      </c>
      <c r="E26" s="570">
        <v>2.5000000000000001E-2</v>
      </c>
      <c r="F26" s="571">
        <v>0.17599999999999999</v>
      </c>
    </row>
    <row r="27" spans="1:9">
      <c r="A27" s="881"/>
      <c r="B27" s="878"/>
      <c r="C27" s="879"/>
      <c r="D27" s="575"/>
      <c r="E27" s="880"/>
      <c r="F27" s="575"/>
    </row>
    <row r="28" spans="1:9" ht="14.5" thickBot="1">
      <c r="A28" s="885" t="s">
        <v>500</v>
      </c>
      <c r="B28" s="886">
        <v>13408292</v>
      </c>
      <c r="C28" s="887">
        <v>15301458</v>
      </c>
      <c r="D28" s="888">
        <v>15612618</v>
      </c>
      <c r="E28" s="889">
        <v>0.02</v>
      </c>
      <c r="F28" s="890">
        <v>0.16400000000000001</v>
      </c>
    </row>
    <row r="29" spans="1:9" ht="14.5" thickBot="1">
      <c r="A29" s="891"/>
      <c r="B29" s="879"/>
      <c r="C29" s="879"/>
      <c r="D29" s="879"/>
      <c r="E29" s="879"/>
      <c r="F29" s="879"/>
    </row>
    <row r="30" spans="1:9">
      <c r="A30" s="891"/>
      <c r="B30" s="1917" t="s">
        <v>29</v>
      </c>
      <c r="C30" s="1918"/>
      <c r="D30" s="1919"/>
      <c r="E30" s="1917" t="s">
        <v>30</v>
      </c>
      <c r="F30" s="1919"/>
      <c r="G30" s="1910" t="s">
        <v>782</v>
      </c>
      <c r="H30" s="1912"/>
      <c r="I30" s="550" t="s">
        <v>771</v>
      </c>
    </row>
    <row r="31" spans="1:9" ht="14.5" thickBot="1">
      <c r="A31" s="892"/>
      <c r="B31" s="893" t="s">
        <v>105</v>
      </c>
      <c r="C31" s="894" t="s">
        <v>14</v>
      </c>
      <c r="D31" s="895" t="s">
        <v>106</v>
      </c>
      <c r="E31" s="893" t="s">
        <v>32</v>
      </c>
      <c r="F31" s="895" t="s">
        <v>33</v>
      </c>
      <c r="G31" s="896">
        <v>43983</v>
      </c>
      <c r="H31" s="897">
        <v>44348</v>
      </c>
      <c r="I31" s="558" t="s">
        <v>772</v>
      </c>
    </row>
    <row r="32" spans="1:9">
      <c r="A32" s="898" t="s">
        <v>501</v>
      </c>
      <c r="B32" s="397">
        <v>265259</v>
      </c>
      <c r="C32" s="899">
        <v>403407</v>
      </c>
      <c r="D32" s="394">
        <v>458762</v>
      </c>
      <c r="E32" s="401">
        <v>0.13700000000000001</v>
      </c>
      <c r="F32" s="561">
        <v>0.72899999999999998</v>
      </c>
      <c r="G32" s="900">
        <v>750338</v>
      </c>
      <c r="H32" s="901">
        <v>862169</v>
      </c>
      <c r="I32" s="902">
        <v>0.14899999999999999</v>
      </c>
    </row>
    <row r="33" spans="1:9" ht="28">
      <c r="A33" s="903" t="s">
        <v>502</v>
      </c>
      <c r="B33" s="398">
        <v>-406604</v>
      </c>
      <c r="C33" s="882">
        <v>-138718</v>
      </c>
      <c r="D33" s="395">
        <v>-124451</v>
      </c>
      <c r="E33" s="402">
        <v>-0.10299999999999999</v>
      </c>
      <c r="F33" s="567">
        <v>-0.69399999999999995</v>
      </c>
      <c r="G33" s="904">
        <v>-586443</v>
      </c>
      <c r="H33" s="905">
        <v>-263169</v>
      </c>
      <c r="I33" s="906">
        <v>-0.55100000000000005</v>
      </c>
    </row>
    <row r="34" spans="1:9">
      <c r="A34" s="884" t="s">
        <v>503</v>
      </c>
      <c r="B34" s="872">
        <v>-141345</v>
      </c>
      <c r="C34" s="883">
        <v>264689</v>
      </c>
      <c r="D34" s="873">
        <v>334311</v>
      </c>
      <c r="E34" s="570">
        <v>0.26300000000000001</v>
      </c>
      <c r="F34" s="571">
        <v>-3.3650000000000002</v>
      </c>
      <c r="G34" s="907">
        <v>163894</v>
      </c>
      <c r="H34" s="908">
        <v>599000</v>
      </c>
      <c r="I34" s="909">
        <v>2.6549999999999998</v>
      </c>
    </row>
    <row r="35" spans="1:9">
      <c r="A35" s="910" t="s">
        <v>200</v>
      </c>
      <c r="B35" s="398">
        <v>1970</v>
      </c>
      <c r="C35" s="882">
        <v>28339</v>
      </c>
      <c r="D35" s="395">
        <v>16552</v>
      </c>
      <c r="E35" s="402">
        <v>-0.41599999999999998</v>
      </c>
      <c r="F35" s="567" t="s">
        <v>204</v>
      </c>
      <c r="G35" s="911">
        <v>42808</v>
      </c>
      <c r="H35" s="905">
        <v>44891</v>
      </c>
      <c r="I35" s="906">
        <v>4.9000000000000002E-2</v>
      </c>
    </row>
    <row r="36" spans="1:9">
      <c r="A36" s="910" t="s">
        <v>41</v>
      </c>
      <c r="B36" s="398">
        <v>-258435</v>
      </c>
      <c r="C36" s="882">
        <v>-268751</v>
      </c>
      <c r="D36" s="395">
        <v>-271465</v>
      </c>
      <c r="E36" s="402">
        <v>0.01</v>
      </c>
      <c r="F36" s="567">
        <v>0.05</v>
      </c>
      <c r="G36" s="911">
        <v>-553402</v>
      </c>
      <c r="H36" s="905">
        <v>-540215</v>
      </c>
      <c r="I36" s="906">
        <v>-2.4E-2</v>
      </c>
    </row>
    <row r="37" spans="1:9">
      <c r="A37" s="910" t="s">
        <v>504</v>
      </c>
      <c r="B37" s="880" t="s">
        <v>135</v>
      </c>
      <c r="C37" s="912" t="s">
        <v>135</v>
      </c>
      <c r="D37" s="913" t="s">
        <v>135</v>
      </c>
      <c r="E37" s="402">
        <v>0</v>
      </c>
      <c r="F37" s="567">
        <v>0</v>
      </c>
      <c r="G37" s="914" t="s">
        <v>135</v>
      </c>
      <c r="H37" s="915" t="s">
        <v>135</v>
      </c>
      <c r="I37" s="906">
        <v>0</v>
      </c>
    </row>
    <row r="38" spans="1:9">
      <c r="A38" s="910" t="s">
        <v>43</v>
      </c>
      <c r="B38" s="398">
        <v>120108</v>
      </c>
      <c r="C38" s="882">
        <v>-10222</v>
      </c>
      <c r="D38" s="395">
        <v>-24093</v>
      </c>
      <c r="E38" s="402">
        <v>1.357</v>
      </c>
      <c r="F38" s="567">
        <v>-1.2010000000000001</v>
      </c>
      <c r="G38" s="904">
        <v>103092</v>
      </c>
      <c r="H38" s="905">
        <v>-34316</v>
      </c>
      <c r="I38" s="906">
        <v>-1.333</v>
      </c>
    </row>
    <row r="39" spans="1:9" ht="14.5" thickBot="1">
      <c r="A39" s="579" t="s">
        <v>44</v>
      </c>
      <c r="B39" s="886">
        <v>-277703</v>
      </c>
      <c r="C39" s="887">
        <v>14055</v>
      </c>
      <c r="D39" s="888">
        <v>55305</v>
      </c>
      <c r="E39" s="889">
        <v>2.9350000000000001</v>
      </c>
      <c r="F39" s="890">
        <v>-1.1990000000000001</v>
      </c>
      <c r="G39" s="916">
        <v>-243608</v>
      </c>
      <c r="H39" s="917">
        <v>69360</v>
      </c>
      <c r="I39" s="918">
        <v>-1.2849999999999999</v>
      </c>
    </row>
    <row r="40" spans="1:9" ht="14.5" thickBot="1">
      <c r="A40" s="919"/>
      <c r="B40" s="879"/>
      <c r="C40" s="879"/>
      <c r="D40" s="879"/>
      <c r="E40" s="879"/>
      <c r="F40" s="879"/>
      <c r="G40" s="892"/>
      <c r="H40" s="892"/>
      <c r="I40" s="879"/>
    </row>
    <row r="41" spans="1:9">
      <c r="A41" s="920" t="s">
        <v>510</v>
      </c>
      <c r="B41" s="921">
        <v>0.93700000000000006</v>
      </c>
      <c r="C41" s="922">
        <v>0.62</v>
      </c>
      <c r="D41" s="923">
        <v>0.55600000000000005</v>
      </c>
      <c r="E41" s="924" t="s">
        <v>687</v>
      </c>
      <c r="F41" s="925" t="s">
        <v>692</v>
      </c>
      <c r="G41" s="926">
        <v>0.58599999999999997</v>
      </c>
      <c r="H41" s="926">
        <v>0.626</v>
      </c>
      <c r="I41" s="927" t="s">
        <v>804</v>
      </c>
    </row>
    <row r="42" spans="1:9">
      <c r="A42" s="928" t="s">
        <v>24</v>
      </c>
      <c r="B42" s="403">
        <v>-0.55900000000000005</v>
      </c>
      <c r="C42" s="929">
        <v>2.7E-2</v>
      </c>
      <c r="D42" s="930">
        <v>0.10299999999999999</v>
      </c>
      <c r="E42" s="577" t="s">
        <v>734</v>
      </c>
      <c r="F42" s="578" t="s">
        <v>735</v>
      </c>
      <c r="G42" s="931">
        <v>-0.247</v>
      </c>
      <c r="H42" s="931">
        <v>6.5000000000000002E-2</v>
      </c>
      <c r="I42" s="932" t="s">
        <v>805</v>
      </c>
    </row>
    <row r="43" spans="1:9" ht="14.5" thickBot="1">
      <c r="A43" s="928" t="s">
        <v>745</v>
      </c>
      <c r="B43" s="403">
        <v>-0.52200000000000002</v>
      </c>
      <c r="C43" s="929">
        <v>2.5000000000000001E-2</v>
      </c>
      <c r="D43" s="930">
        <v>9.7000000000000003E-2</v>
      </c>
      <c r="E43" s="577" t="s">
        <v>736</v>
      </c>
      <c r="F43" s="578" t="s">
        <v>737</v>
      </c>
      <c r="G43" s="933">
        <v>-0.23100000000000001</v>
      </c>
      <c r="H43" s="933">
        <v>6.0999999999999999E-2</v>
      </c>
      <c r="I43" s="934" t="s">
        <v>806</v>
      </c>
    </row>
    <row r="44" spans="1:9">
      <c r="A44" s="870" t="s">
        <v>506</v>
      </c>
      <c r="B44" s="403">
        <v>1.3240000000000001</v>
      </c>
      <c r="C44" s="929">
        <v>1.552</v>
      </c>
      <c r="D44" s="930">
        <v>1.5720000000000001</v>
      </c>
      <c r="E44" s="577" t="s">
        <v>511</v>
      </c>
      <c r="F44" s="578" t="s">
        <v>738</v>
      </c>
    </row>
    <row r="45" spans="1:9">
      <c r="A45" s="910" t="s">
        <v>452</v>
      </c>
      <c r="B45" s="403">
        <v>6.6000000000000003E-2</v>
      </c>
      <c r="C45" s="929">
        <v>9.0999999999999998E-2</v>
      </c>
      <c r="D45" s="930">
        <v>8.8999999999999996E-2</v>
      </c>
      <c r="E45" s="577" t="s">
        <v>739</v>
      </c>
      <c r="F45" s="578" t="s">
        <v>608</v>
      </c>
    </row>
    <row r="46" spans="1:9">
      <c r="A46" s="910" t="s">
        <v>174</v>
      </c>
      <c r="B46" s="403">
        <v>7.4999999999999997E-2</v>
      </c>
      <c r="C46" s="929">
        <v>9.7000000000000003E-2</v>
      </c>
      <c r="D46" s="930">
        <v>9.2999999999999999E-2</v>
      </c>
      <c r="E46" s="577" t="s">
        <v>740</v>
      </c>
      <c r="F46" s="578" t="s">
        <v>512</v>
      </c>
    </row>
    <row r="47" spans="1:9">
      <c r="A47" s="910" t="s">
        <v>454</v>
      </c>
      <c r="B47" s="403">
        <v>2.0550000000000002</v>
      </c>
      <c r="C47" s="929">
        <v>1.569</v>
      </c>
      <c r="D47" s="930">
        <v>1.4339999999999999</v>
      </c>
      <c r="E47" s="577" t="s">
        <v>741</v>
      </c>
      <c r="F47" s="913" t="s">
        <v>742</v>
      </c>
    </row>
    <row r="48" spans="1:9">
      <c r="A48" s="910" t="s">
        <v>455</v>
      </c>
      <c r="B48" s="403">
        <v>1.8029999999999999</v>
      </c>
      <c r="C48" s="929">
        <v>1.4710000000000001</v>
      </c>
      <c r="D48" s="930">
        <v>1.369</v>
      </c>
      <c r="E48" s="577" t="s">
        <v>743</v>
      </c>
      <c r="F48" s="578" t="s">
        <v>744</v>
      </c>
    </row>
    <row r="49" spans="1:6" ht="16.5">
      <c r="A49" s="910" t="s">
        <v>846</v>
      </c>
      <c r="B49" s="577">
        <v>324</v>
      </c>
      <c r="C49" s="576">
        <v>317</v>
      </c>
      <c r="D49" s="578">
        <v>319</v>
      </c>
      <c r="E49" s="577">
        <v>2</v>
      </c>
      <c r="F49" s="578">
        <v>-5</v>
      </c>
    </row>
    <row r="50" spans="1:6" ht="14.5" thickBot="1">
      <c r="A50" s="935" t="s">
        <v>63</v>
      </c>
      <c r="B50" s="936">
        <v>11388</v>
      </c>
      <c r="C50" s="600">
        <v>10483</v>
      </c>
      <c r="D50" s="601">
        <v>10057</v>
      </c>
      <c r="E50" s="937">
        <v>-426</v>
      </c>
      <c r="F50" s="601">
        <v>-1331</v>
      </c>
    </row>
    <row r="51" spans="1:6">
      <c r="A51" s="638"/>
      <c r="B51" s="638"/>
      <c r="C51" s="638"/>
      <c r="D51" s="638"/>
      <c r="E51" s="912"/>
      <c r="F51" s="912"/>
    </row>
    <row r="52" spans="1:6">
      <c r="A52" s="637" t="s">
        <v>746</v>
      </c>
      <c r="B52" s="638"/>
      <c r="C52" s="638"/>
      <c r="D52" s="638"/>
      <c r="E52" s="912"/>
      <c r="F52" s="912"/>
    </row>
    <row r="53" spans="1:6">
      <c r="B53" s="638"/>
      <c r="C53" s="638"/>
      <c r="D53" s="638"/>
      <c r="E53" s="912"/>
      <c r="F53" s="912"/>
    </row>
  </sheetData>
  <mergeCells count="7">
    <mergeCell ref="G30:H30"/>
    <mergeCell ref="B30:D30"/>
    <mergeCell ref="E30:F30"/>
    <mergeCell ref="A2:F2"/>
    <mergeCell ref="A1:F1"/>
    <mergeCell ref="B4:D4"/>
    <mergeCell ref="E4:F4"/>
  </mergeCells>
  <hyperlinks>
    <hyperlink ref="A3" location="Índice!A1" display="Volver al índice" xr:uid="{7BAA2DFB-7535-46FA-85AB-7C7E16F9890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dimension ref="A1:I18"/>
  <sheetViews>
    <sheetView showGridLines="0" zoomScale="60" zoomScaleNormal="60" workbookViewId="0">
      <selection activeCell="A3" sqref="A3"/>
    </sheetView>
  </sheetViews>
  <sheetFormatPr baseColWidth="10" defaultColWidth="11.453125" defaultRowHeight="14"/>
  <cols>
    <col min="1" max="1" width="52.90625" style="648" customWidth="1"/>
    <col min="2" max="8" width="11.453125" style="648"/>
    <col min="9" max="9" width="15.6328125" style="648" bestFit="1" customWidth="1"/>
    <col min="10" max="16384" width="11.453125" style="648"/>
  </cols>
  <sheetData>
    <row r="1" spans="1:9" ht="14.4" customHeight="1">
      <c r="A1" s="824" t="s">
        <v>514</v>
      </c>
      <c r="B1" s="1842" t="s">
        <v>29</v>
      </c>
      <c r="C1" s="1846"/>
      <c r="D1" s="1846"/>
      <c r="E1" s="1842" t="s">
        <v>30</v>
      </c>
      <c r="F1" s="1846"/>
      <c r="G1" s="1842" t="s">
        <v>782</v>
      </c>
      <c r="H1" s="1846"/>
      <c r="I1" s="2082" t="s">
        <v>771</v>
      </c>
    </row>
    <row r="2" spans="1:9">
      <c r="A2" s="825" t="s">
        <v>31</v>
      </c>
      <c r="B2" s="1844"/>
      <c r="C2" s="2084"/>
      <c r="D2" s="2084"/>
      <c r="E2" s="1844"/>
      <c r="F2" s="2084"/>
      <c r="G2" s="1844"/>
      <c r="H2" s="2084"/>
      <c r="I2" s="2083"/>
    </row>
    <row r="3" spans="1:9" ht="14.5" thickBot="1">
      <c r="A3" s="830" t="s">
        <v>34</v>
      </c>
      <c r="B3" s="534" t="s">
        <v>105</v>
      </c>
      <c r="C3" s="535" t="s">
        <v>14</v>
      </c>
      <c r="D3" s="536" t="s">
        <v>106</v>
      </c>
      <c r="E3" s="831" t="s">
        <v>32</v>
      </c>
      <c r="F3" s="832" t="s">
        <v>33</v>
      </c>
      <c r="G3" s="850">
        <v>43983</v>
      </c>
      <c r="H3" s="851">
        <v>44348</v>
      </c>
      <c r="I3" s="527" t="s">
        <v>772</v>
      </c>
    </row>
    <row r="4" spans="1:9">
      <c r="A4" s="833" t="s">
        <v>515</v>
      </c>
      <c r="B4" s="425">
        <v>17534</v>
      </c>
      <c r="C4" s="834">
        <v>23087</v>
      </c>
      <c r="D4" s="834">
        <v>23055</v>
      </c>
      <c r="E4" s="835">
        <v>-1E-3</v>
      </c>
      <c r="F4" s="836">
        <v>0.31</v>
      </c>
      <c r="G4" s="425">
        <v>31269</v>
      </c>
      <c r="H4" s="423">
        <v>46142</v>
      </c>
      <c r="I4" s="476">
        <v>0.47599999999999998</v>
      </c>
    </row>
    <row r="5" spans="1:9">
      <c r="A5" s="833" t="s">
        <v>200</v>
      </c>
      <c r="B5" s="425">
        <v>282425</v>
      </c>
      <c r="C5" s="834">
        <v>178065</v>
      </c>
      <c r="D5" s="834">
        <v>213732</v>
      </c>
      <c r="E5" s="835">
        <v>0.2</v>
      </c>
      <c r="F5" s="836">
        <v>-0.24299999999999999</v>
      </c>
      <c r="G5" s="425">
        <v>415743</v>
      </c>
      <c r="H5" s="423">
        <v>391797</v>
      </c>
      <c r="I5" s="476">
        <v>-5.8000000000000003E-2</v>
      </c>
    </row>
    <row r="6" spans="1:9">
      <c r="A6" s="837" t="s">
        <v>516</v>
      </c>
      <c r="B6" s="425">
        <v>93602</v>
      </c>
      <c r="C6" s="834">
        <v>147594</v>
      </c>
      <c r="D6" s="834">
        <v>168937</v>
      </c>
      <c r="E6" s="835">
        <v>0.14499999999999999</v>
      </c>
      <c r="F6" s="836">
        <v>0.80500000000000005</v>
      </c>
      <c r="G6" s="425">
        <v>206260</v>
      </c>
      <c r="H6" s="423">
        <v>316531</v>
      </c>
      <c r="I6" s="476">
        <v>0.53500000000000003</v>
      </c>
    </row>
    <row r="7" spans="1:9">
      <c r="A7" s="837" t="s">
        <v>202</v>
      </c>
      <c r="B7" s="425">
        <v>8209</v>
      </c>
      <c r="C7" s="834">
        <v>12288</v>
      </c>
      <c r="D7" s="834">
        <v>-8270</v>
      </c>
      <c r="E7" s="835" t="s">
        <v>204</v>
      </c>
      <c r="F7" s="836" t="s">
        <v>204</v>
      </c>
      <c r="G7" s="425">
        <v>2803</v>
      </c>
      <c r="H7" s="423">
        <v>4018</v>
      </c>
      <c r="I7" s="476">
        <v>0.433</v>
      </c>
    </row>
    <row r="8" spans="1:9">
      <c r="A8" s="837" t="s">
        <v>517</v>
      </c>
      <c r="B8" s="425">
        <v>178536</v>
      </c>
      <c r="C8" s="834">
        <v>-44052</v>
      </c>
      <c r="D8" s="834">
        <v>44184</v>
      </c>
      <c r="E8" s="835" t="s">
        <v>204</v>
      </c>
      <c r="F8" s="836">
        <v>-0.753</v>
      </c>
      <c r="G8" s="425">
        <v>153343</v>
      </c>
      <c r="H8" s="477">
        <v>132</v>
      </c>
      <c r="I8" s="476">
        <v>-0.999</v>
      </c>
    </row>
    <row r="9" spans="1:9">
      <c r="A9" s="837" t="s">
        <v>518</v>
      </c>
      <c r="B9" s="425">
        <v>-26746</v>
      </c>
      <c r="C9" s="834">
        <v>56265</v>
      </c>
      <c r="D9" s="834">
        <v>14447</v>
      </c>
      <c r="E9" s="835">
        <v>-0.74299999999999999</v>
      </c>
      <c r="F9" s="836" t="s">
        <v>204</v>
      </c>
      <c r="G9" s="425">
        <v>9211</v>
      </c>
      <c r="H9" s="423">
        <v>70712</v>
      </c>
      <c r="I9" s="478" t="s">
        <v>204</v>
      </c>
    </row>
    <row r="10" spans="1:9">
      <c r="A10" s="837" t="s">
        <v>519</v>
      </c>
      <c r="B10" s="425">
        <v>15601</v>
      </c>
      <c r="C10" s="834">
        <v>-1001</v>
      </c>
      <c r="D10" s="834">
        <v>-11695</v>
      </c>
      <c r="E10" s="835" t="s">
        <v>204</v>
      </c>
      <c r="F10" s="836" t="s">
        <v>204</v>
      </c>
      <c r="G10" s="425">
        <v>15771</v>
      </c>
      <c r="H10" s="423">
        <v>-12696</v>
      </c>
      <c r="I10" s="478" t="s">
        <v>204</v>
      </c>
    </row>
    <row r="11" spans="1:9">
      <c r="A11" s="837" t="s">
        <v>39</v>
      </c>
      <c r="B11" s="425">
        <v>13223</v>
      </c>
      <c r="C11" s="834">
        <v>6971</v>
      </c>
      <c r="D11" s="834">
        <v>6129</v>
      </c>
      <c r="E11" s="835">
        <v>-0.121</v>
      </c>
      <c r="F11" s="836">
        <v>-0.53600000000000003</v>
      </c>
      <c r="G11" s="425">
        <v>28355</v>
      </c>
      <c r="H11" s="423">
        <v>13100</v>
      </c>
      <c r="I11" s="476">
        <v>-0.53800000000000003</v>
      </c>
    </row>
    <row r="12" spans="1:9" ht="16.5">
      <c r="A12" s="838" t="s">
        <v>845</v>
      </c>
      <c r="B12" s="425">
        <v>-149884</v>
      </c>
      <c r="C12" s="834">
        <v>-156685</v>
      </c>
      <c r="D12" s="834">
        <v>-162087</v>
      </c>
      <c r="E12" s="835">
        <v>3.4000000000000002E-2</v>
      </c>
      <c r="F12" s="836">
        <v>8.1000000000000003E-2</v>
      </c>
      <c r="G12" s="425">
        <v>-294757</v>
      </c>
      <c r="H12" s="423">
        <v>-318772</v>
      </c>
      <c r="I12" s="476">
        <v>8.1000000000000003E-2</v>
      </c>
    </row>
    <row r="13" spans="1:9">
      <c r="A13" s="839" t="s">
        <v>520</v>
      </c>
      <c r="B13" s="840">
        <v>150075</v>
      </c>
      <c r="C13" s="479">
        <v>44467</v>
      </c>
      <c r="D13" s="479">
        <v>74700</v>
      </c>
      <c r="E13" s="841">
        <v>0.68</v>
      </c>
      <c r="F13" s="842">
        <v>-0.502</v>
      </c>
      <c r="G13" s="479">
        <v>152255</v>
      </c>
      <c r="H13" s="480">
        <v>119167</v>
      </c>
      <c r="I13" s="481">
        <v>-0.217</v>
      </c>
    </row>
    <row r="14" spans="1:9">
      <c r="A14" s="843" t="s">
        <v>43</v>
      </c>
      <c r="B14" s="425">
        <v>-7242</v>
      </c>
      <c r="C14" s="834">
        <v>-7137</v>
      </c>
      <c r="D14" s="834">
        <v>-9314</v>
      </c>
      <c r="E14" s="835">
        <v>0.30499999999999999</v>
      </c>
      <c r="F14" s="836">
        <v>0.28599999999999998</v>
      </c>
      <c r="G14" s="425">
        <v>-9543</v>
      </c>
      <c r="H14" s="423">
        <v>-16451</v>
      </c>
      <c r="I14" s="476">
        <v>0.72399999999999998</v>
      </c>
    </row>
    <row r="15" spans="1:9">
      <c r="A15" s="838" t="s">
        <v>521</v>
      </c>
      <c r="B15" s="482">
        <v>112</v>
      </c>
      <c r="C15" s="844">
        <v>629</v>
      </c>
      <c r="D15" s="844">
        <v>943</v>
      </c>
      <c r="E15" s="835">
        <v>0.499</v>
      </c>
      <c r="F15" s="836" t="s">
        <v>204</v>
      </c>
      <c r="G15" s="482">
        <v>144</v>
      </c>
      <c r="H15" s="423">
        <v>1572</v>
      </c>
      <c r="I15" s="478" t="s">
        <v>204</v>
      </c>
    </row>
    <row r="16" spans="1:9" ht="14.5" thickBot="1">
      <c r="A16" s="845" t="s">
        <v>44</v>
      </c>
      <c r="B16" s="846">
        <v>142721</v>
      </c>
      <c r="C16" s="483">
        <v>36701</v>
      </c>
      <c r="D16" s="483">
        <v>64443</v>
      </c>
      <c r="E16" s="847">
        <v>0.75600000000000001</v>
      </c>
      <c r="F16" s="848">
        <v>-0.54800000000000004</v>
      </c>
      <c r="G16" s="483">
        <v>142568</v>
      </c>
      <c r="H16" s="484">
        <v>101144</v>
      </c>
      <c r="I16" s="485">
        <v>-0.29099999999999998</v>
      </c>
    </row>
    <row r="17" spans="1:7">
      <c r="A17" s="2085"/>
      <c r="B17" s="2085"/>
      <c r="C17" s="2085"/>
      <c r="D17" s="2085"/>
      <c r="E17" s="849"/>
      <c r="F17" s="849"/>
      <c r="G17" s="849"/>
    </row>
    <row r="18" spans="1:7" ht="33" customHeight="1">
      <c r="A18" s="1906" t="s">
        <v>522</v>
      </c>
      <c r="B18" s="1906"/>
      <c r="C18" s="1906"/>
      <c r="D18" s="1906"/>
      <c r="E18" s="1906"/>
      <c r="F18" s="1906"/>
      <c r="G18" s="849"/>
    </row>
  </sheetData>
  <mergeCells count="6">
    <mergeCell ref="A18:F18"/>
    <mergeCell ref="I1:I2"/>
    <mergeCell ref="G1:H2"/>
    <mergeCell ref="E1:F2"/>
    <mergeCell ref="B1:D2"/>
    <mergeCell ref="A17:D17"/>
  </mergeCells>
  <hyperlinks>
    <hyperlink ref="A3" location="Índice!A1" display="Volver al índice" xr:uid="{FCFDF3F0-16D6-44FD-977F-1F4778C099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dimension ref="A1:K77"/>
  <sheetViews>
    <sheetView showGridLines="0" zoomScale="60" zoomScaleNormal="60" workbookViewId="0">
      <selection activeCell="A3" sqref="A3:C3"/>
    </sheetView>
  </sheetViews>
  <sheetFormatPr baseColWidth="10" defaultColWidth="11.453125" defaultRowHeight="14"/>
  <cols>
    <col min="1" max="1" width="25.6328125" style="648" customWidth="1"/>
    <col min="2" max="2" width="10.90625" style="648" bestFit="1" customWidth="1"/>
    <col min="3" max="3" width="16.36328125" style="648" customWidth="1"/>
    <col min="4" max="5" width="12.08984375" style="714" bestFit="1" customWidth="1"/>
    <col min="6" max="6" width="12.6328125" style="714" bestFit="1" customWidth="1"/>
    <col min="7" max="8" width="10.90625" style="714" bestFit="1" customWidth="1"/>
    <col min="9" max="9" width="15.6328125" style="648" bestFit="1" customWidth="1"/>
    <col min="10" max="10" width="12.6328125" style="648" bestFit="1" customWidth="1"/>
    <col min="11" max="11" width="15.6328125" style="648" bestFit="1" customWidth="1"/>
    <col min="12" max="16384" width="11.453125" style="648"/>
  </cols>
  <sheetData>
    <row r="1" spans="1:11">
      <c r="A1" s="2086" t="s">
        <v>523</v>
      </c>
      <c r="B1" s="2086"/>
      <c r="C1" s="2086"/>
      <c r="D1" s="2086"/>
      <c r="E1" s="2086"/>
      <c r="F1" s="2086"/>
      <c r="G1" s="2086"/>
      <c r="H1" s="2086"/>
    </row>
    <row r="2" spans="1:11">
      <c r="A2" s="2087" t="s">
        <v>524</v>
      </c>
      <c r="B2" s="2087"/>
      <c r="C2" s="2087"/>
      <c r="D2" s="2087"/>
      <c r="E2" s="2087"/>
      <c r="F2" s="2087"/>
      <c r="G2" s="2087"/>
      <c r="H2" s="2087"/>
    </row>
    <row r="3" spans="1:11" ht="14.5" thickBot="1">
      <c r="A3" s="1957" t="s">
        <v>34</v>
      </c>
      <c r="B3" s="1957"/>
      <c r="C3" s="1957"/>
      <c r="D3" s="649"/>
      <c r="E3" s="649"/>
      <c r="F3" s="649"/>
      <c r="G3" s="650"/>
      <c r="H3" s="650"/>
    </row>
    <row r="4" spans="1:11">
      <c r="A4" s="651"/>
      <c r="B4" s="651"/>
      <c r="C4" s="651"/>
      <c r="D4" s="2088" t="s">
        <v>29</v>
      </c>
      <c r="E4" s="2089"/>
      <c r="F4" s="2090"/>
      <c r="G4" s="2091" t="s">
        <v>30</v>
      </c>
      <c r="H4" s="2092"/>
    </row>
    <row r="5" spans="1:11" ht="14.5" thickBot="1">
      <c r="A5" s="652"/>
      <c r="B5" s="652"/>
      <c r="C5" s="652"/>
      <c r="D5" s="653" t="s">
        <v>671</v>
      </c>
      <c r="E5" s="654" t="s">
        <v>89</v>
      </c>
      <c r="F5" s="655" t="s">
        <v>672</v>
      </c>
      <c r="G5" s="656" t="s">
        <v>32</v>
      </c>
      <c r="H5" s="657" t="s">
        <v>33</v>
      </c>
    </row>
    <row r="6" spans="1:11">
      <c r="A6" s="658" t="s">
        <v>525</v>
      </c>
      <c r="B6" s="659"/>
      <c r="C6" s="660"/>
      <c r="D6" s="661">
        <v>14509571.138163731</v>
      </c>
      <c r="E6" s="662">
        <v>15743014.328416653</v>
      </c>
      <c r="F6" s="663">
        <v>15775105.12328187</v>
      </c>
      <c r="G6" s="664">
        <v>2.0384148928387358E-3</v>
      </c>
      <c r="H6" s="665">
        <v>8.7220633405867831E-2</v>
      </c>
    </row>
    <row r="7" spans="1:11">
      <c r="A7" s="666" t="s">
        <v>526</v>
      </c>
      <c r="B7" s="667"/>
      <c r="C7" s="668"/>
      <c r="D7" s="669">
        <v>11089544.585100897</v>
      </c>
      <c r="E7" s="670">
        <v>12210159.744094605</v>
      </c>
      <c r="F7" s="671">
        <v>12102502.126451068</v>
      </c>
      <c r="G7" s="664">
        <v>-8.8170523481976293E-3</v>
      </c>
      <c r="H7" s="672">
        <v>9.1343475250652562E-2</v>
      </c>
    </row>
    <row r="8" spans="1:11">
      <c r="A8" s="658" t="s">
        <v>527</v>
      </c>
      <c r="B8" s="659"/>
      <c r="C8" s="660"/>
      <c r="D8" s="673">
        <v>10635794.68595941</v>
      </c>
      <c r="E8" s="674">
        <v>11826777.595315188</v>
      </c>
      <c r="F8" s="675">
        <v>12173277.133256687</v>
      </c>
      <c r="G8" s="664">
        <v>2.9297882297097955E-2</v>
      </c>
      <c r="H8" s="672">
        <v>0.1445573643243554</v>
      </c>
    </row>
    <row r="9" spans="1:11" ht="14.5" thickBot="1">
      <c r="A9" s="676" t="s">
        <v>528</v>
      </c>
      <c r="B9" s="677"/>
      <c r="C9" s="678"/>
      <c r="D9" s="679">
        <v>2821972.3846</v>
      </c>
      <c r="E9" s="680">
        <v>2374370.8293299996</v>
      </c>
      <c r="F9" s="681">
        <v>2125685.2891500005</v>
      </c>
      <c r="G9" s="682">
        <v>-0.10473744754107062</v>
      </c>
      <c r="H9" s="683">
        <v>-0.24673774245621982</v>
      </c>
    </row>
    <row r="10" spans="1:11" ht="14.5" thickBot="1">
      <c r="A10" s="684"/>
      <c r="B10" s="685"/>
      <c r="C10" s="685"/>
      <c r="D10" s="686"/>
      <c r="E10" s="686"/>
      <c r="F10" s="686"/>
      <c r="G10" s="687"/>
      <c r="H10" s="687"/>
    </row>
    <row r="11" spans="1:11">
      <c r="A11" s="688"/>
      <c r="B11" s="685"/>
      <c r="C11" s="685"/>
      <c r="D11" s="2093" t="s">
        <v>29</v>
      </c>
      <c r="E11" s="2094"/>
      <c r="F11" s="2095"/>
      <c r="G11" s="2091" t="s">
        <v>30</v>
      </c>
      <c r="H11" s="2092"/>
      <c r="I11" s="1833" t="s">
        <v>782</v>
      </c>
      <c r="J11" s="1835"/>
      <c r="K11" s="526" t="s">
        <v>771</v>
      </c>
    </row>
    <row r="12" spans="1:11" ht="14.5" thickBot="1">
      <c r="A12" s="688"/>
      <c r="B12" s="685"/>
      <c r="C12" s="685"/>
      <c r="D12" s="689" t="s">
        <v>105</v>
      </c>
      <c r="E12" s="690" t="s">
        <v>14</v>
      </c>
      <c r="F12" s="691" t="s">
        <v>106</v>
      </c>
      <c r="G12" s="692" t="s">
        <v>32</v>
      </c>
      <c r="H12" s="657" t="s">
        <v>33</v>
      </c>
      <c r="I12" s="693">
        <v>43983</v>
      </c>
      <c r="J12" s="694">
        <v>44348</v>
      </c>
      <c r="K12" s="695" t="s">
        <v>772</v>
      </c>
    </row>
    <row r="13" spans="1:11">
      <c r="A13" s="696" t="s">
        <v>529</v>
      </c>
      <c r="B13" s="697"/>
      <c r="C13" s="698"/>
      <c r="D13" s="699">
        <v>560753.87307929795</v>
      </c>
      <c r="E13" s="700">
        <v>651510.11994005623</v>
      </c>
      <c r="F13" s="701">
        <v>643969.74996641709</v>
      </c>
      <c r="G13" s="702">
        <v>-1.15736805045068E-2</v>
      </c>
      <c r="H13" s="488">
        <v>0.14840000378446128</v>
      </c>
      <c r="I13" s="486">
        <v>1201460.8338510762</v>
      </c>
      <c r="J13" s="487">
        <v>1295479.8699064732</v>
      </c>
      <c r="K13" s="488">
        <v>7.8253933383775065E-2</v>
      </c>
    </row>
    <row r="14" spans="1:11">
      <c r="A14" s="703" t="s">
        <v>226</v>
      </c>
      <c r="B14" s="685"/>
      <c r="C14" s="704"/>
      <c r="D14" s="489">
        <v>-335152.16440361569</v>
      </c>
      <c r="E14" s="489">
        <v>-627790.74184779846</v>
      </c>
      <c r="F14" s="490">
        <v>-691449.63336040499</v>
      </c>
      <c r="G14" s="705">
        <v>-0.10140144998831468</v>
      </c>
      <c r="H14" s="491">
        <v>-1.0630916544752158</v>
      </c>
      <c r="I14" s="489">
        <v>-718676.8840780264</v>
      </c>
      <c r="J14" s="490">
        <v>-1319240.3752082034</v>
      </c>
      <c r="K14" s="491">
        <v>-0.83565160426806506</v>
      </c>
    </row>
    <row r="15" spans="1:11">
      <c r="A15" s="703" t="s">
        <v>530</v>
      </c>
      <c r="B15" s="685"/>
      <c r="C15" s="704"/>
      <c r="D15" s="489">
        <v>-118750.14965951294</v>
      </c>
      <c r="E15" s="489">
        <v>-142699.89338086839</v>
      </c>
      <c r="F15" s="490">
        <v>-144589.80331087208</v>
      </c>
      <c r="G15" s="705">
        <v>-1.3243947736943928E-2</v>
      </c>
      <c r="H15" s="491">
        <v>-0.21759680914464563</v>
      </c>
      <c r="I15" s="489">
        <v>-274915.59953813843</v>
      </c>
      <c r="J15" s="490">
        <v>-287289.69669174048</v>
      </c>
      <c r="K15" s="491">
        <v>-4.5010531138977461E-2</v>
      </c>
    </row>
    <row r="16" spans="1:11">
      <c r="A16" s="703" t="s">
        <v>531</v>
      </c>
      <c r="B16" s="685"/>
      <c r="C16" s="704"/>
      <c r="D16" s="489">
        <v>-40105.486382954696</v>
      </c>
      <c r="E16" s="489">
        <v>-30217.545238202398</v>
      </c>
      <c r="F16" s="490">
        <v>-31136.057694007504</v>
      </c>
      <c r="G16" s="705">
        <v>-3.0396660237108852E-2</v>
      </c>
      <c r="H16" s="491">
        <v>0.22364592722554055</v>
      </c>
      <c r="I16" s="489">
        <v>-90264.0068563081</v>
      </c>
      <c r="J16" s="490">
        <v>-61353.602932209906</v>
      </c>
      <c r="K16" s="491">
        <v>0.32028717681590257</v>
      </c>
    </row>
    <row r="17" spans="1:11">
      <c r="A17" s="706" t="s">
        <v>532</v>
      </c>
      <c r="B17" s="707"/>
      <c r="C17" s="708"/>
      <c r="D17" s="709">
        <v>66746.072633214615</v>
      </c>
      <c r="E17" s="710">
        <v>-149198.06052681303</v>
      </c>
      <c r="F17" s="493">
        <v>-223205.74439886748</v>
      </c>
      <c r="G17" s="711">
        <v>0.49603650081466166</v>
      </c>
      <c r="H17" s="494" t="s">
        <v>204</v>
      </c>
      <c r="I17" s="492">
        <v>117604.34337860327</v>
      </c>
      <c r="J17" s="493">
        <v>-372403.80492568063</v>
      </c>
      <c r="K17" s="494" t="s">
        <v>204</v>
      </c>
    </row>
    <row r="18" spans="1:11">
      <c r="A18" s="712"/>
      <c r="C18" s="713"/>
      <c r="G18" s="705"/>
      <c r="H18" s="491"/>
      <c r="I18" s="495"/>
      <c r="J18" s="496"/>
      <c r="K18" s="491"/>
    </row>
    <row r="19" spans="1:11">
      <c r="A19" s="703" t="s">
        <v>533</v>
      </c>
      <c r="B19" s="685"/>
      <c r="C19" s="704"/>
      <c r="D19" s="715">
        <v>137647.90296751424</v>
      </c>
      <c r="E19" s="489">
        <v>149456.73321606955</v>
      </c>
      <c r="F19" s="490">
        <v>159184.34195965817</v>
      </c>
      <c r="G19" s="705">
        <v>6.5086453679710887E-2</v>
      </c>
      <c r="H19" s="491">
        <v>0.15646034939759779</v>
      </c>
      <c r="I19" s="495">
        <v>272746.77081455855</v>
      </c>
      <c r="J19" s="496">
        <v>308641.07517572772</v>
      </c>
      <c r="K19" s="491">
        <v>0.13160304062985162</v>
      </c>
    </row>
    <row r="20" spans="1:11">
      <c r="B20" s="685"/>
      <c r="C20" s="704"/>
      <c r="D20" s="489"/>
      <c r="E20" s="489"/>
      <c r="F20" s="490"/>
      <c r="G20" s="705"/>
      <c r="H20" s="491"/>
      <c r="I20" s="495"/>
      <c r="J20" s="496"/>
      <c r="K20" s="491"/>
    </row>
    <row r="21" spans="1:11">
      <c r="A21" s="703" t="s">
        <v>534</v>
      </c>
      <c r="B21" s="685"/>
      <c r="C21" s="704"/>
      <c r="D21" s="715">
        <v>-112832.08818730258</v>
      </c>
      <c r="E21" s="489">
        <v>-108835.9281452178</v>
      </c>
      <c r="F21" s="490">
        <v>-103843.57297245643</v>
      </c>
      <c r="G21" s="705">
        <v>4.5870469961905913E-2</v>
      </c>
      <c r="H21" s="491">
        <v>7.9662756927134981E-2</v>
      </c>
      <c r="I21" s="489">
        <v>-218085.97577628799</v>
      </c>
      <c r="J21" s="490">
        <v>-212679.50111767423</v>
      </c>
      <c r="K21" s="491">
        <v>2.4790565461025871E-2</v>
      </c>
    </row>
    <row r="22" spans="1:11">
      <c r="C22" s="704"/>
      <c r="D22" s="715"/>
      <c r="E22" s="489"/>
      <c r="F22" s="490"/>
      <c r="G22" s="705"/>
      <c r="H22" s="491"/>
      <c r="I22" s="495"/>
      <c r="J22" s="496"/>
      <c r="K22" s="491"/>
    </row>
    <row r="23" spans="1:11">
      <c r="A23" s="716" t="s">
        <v>39</v>
      </c>
      <c r="B23" s="685"/>
      <c r="C23" s="704"/>
      <c r="D23" s="715">
        <v>11434.507613310303</v>
      </c>
      <c r="E23" s="489">
        <v>3241.3381097130996</v>
      </c>
      <c r="F23" s="490">
        <v>10177.237323534002</v>
      </c>
      <c r="G23" s="705">
        <v>2.1398258925955798</v>
      </c>
      <c r="H23" s="491">
        <v>-0.10995403845048646</v>
      </c>
      <c r="I23" s="495">
        <v>19773.647231555402</v>
      </c>
      <c r="J23" s="496">
        <v>13418.575433247101</v>
      </c>
      <c r="K23" s="491">
        <v>-0.32139097678281014</v>
      </c>
    </row>
    <row r="24" spans="1:11">
      <c r="A24" s="716" t="s">
        <v>535</v>
      </c>
      <c r="B24" s="685"/>
      <c r="C24" s="704"/>
      <c r="D24" s="717">
        <v>151.24088157349979</v>
      </c>
      <c r="E24" s="489">
        <v>566.42686195659996</v>
      </c>
      <c r="F24" s="490">
        <v>-91.791065587199967</v>
      </c>
      <c r="G24" s="705">
        <v>-1.1620528116730331</v>
      </c>
      <c r="H24" s="491">
        <v>-1.606919667699712</v>
      </c>
      <c r="I24" s="495">
        <v>1740.7824583914999</v>
      </c>
      <c r="J24" s="496">
        <v>474.6357963694</v>
      </c>
      <c r="K24" s="491">
        <v>-0.72734341727686747</v>
      </c>
    </row>
    <row r="25" spans="1:11" ht="15" customHeight="1">
      <c r="A25" s="718" t="s">
        <v>536</v>
      </c>
      <c r="B25" s="719"/>
      <c r="C25" s="720"/>
      <c r="D25" s="489">
        <v>16805.518200000002</v>
      </c>
      <c r="E25" s="489">
        <v>23377.300109421598</v>
      </c>
      <c r="F25" s="490">
        <v>8800.0267655764037</v>
      </c>
      <c r="G25" s="705">
        <v>-0.6235653080387249</v>
      </c>
      <c r="H25" s="491">
        <v>-0.47636087975100927</v>
      </c>
      <c r="I25" s="497">
        <v>33991.611349999999</v>
      </c>
      <c r="J25" s="498">
        <v>32177.326874998002</v>
      </c>
      <c r="K25" s="491">
        <v>-5.3374476906108748E-2</v>
      </c>
    </row>
    <row r="26" spans="1:11">
      <c r="A26" s="721" t="s">
        <v>537</v>
      </c>
      <c r="B26" s="722"/>
      <c r="C26" s="723"/>
      <c r="D26" s="489">
        <v>-17943.862000000001</v>
      </c>
      <c r="E26" s="489">
        <v>-13906.47666</v>
      </c>
      <c r="F26" s="490">
        <v>-8878.5838000000003</v>
      </c>
      <c r="G26" s="705">
        <v>0.36155044753082699</v>
      </c>
      <c r="H26" s="491">
        <v>0.50520217999893224</v>
      </c>
      <c r="I26" s="489">
        <v>-24374.263999999999</v>
      </c>
      <c r="J26" s="490">
        <v>-22785.060460000001</v>
      </c>
      <c r="K26" s="491">
        <v>6.5200062656250779E-2</v>
      </c>
    </row>
    <row r="27" spans="1:11">
      <c r="A27" s="716" t="s">
        <v>43</v>
      </c>
      <c r="B27" s="685"/>
      <c r="C27" s="704"/>
      <c r="D27" s="715">
        <v>-1124.8080882813999</v>
      </c>
      <c r="E27" s="489">
        <v>-1399.0599815196999</v>
      </c>
      <c r="F27" s="490">
        <v>-2029.2844418777001</v>
      </c>
      <c r="G27" s="705">
        <v>0.45046278835981846</v>
      </c>
      <c r="H27" s="491">
        <v>-0.80411615369716483</v>
      </c>
      <c r="I27" s="489">
        <v>-2674.3879558031999</v>
      </c>
      <c r="J27" s="490">
        <v>-3428.3444233974001</v>
      </c>
      <c r="K27" s="491">
        <v>-0.28191738822266865</v>
      </c>
    </row>
    <row r="28" spans="1:11">
      <c r="A28" s="703"/>
      <c r="B28" s="685"/>
      <c r="C28" s="704"/>
      <c r="D28" s="715"/>
      <c r="E28" s="489"/>
      <c r="F28" s="490"/>
      <c r="G28" s="705"/>
      <c r="H28" s="491"/>
      <c r="I28" s="489"/>
      <c r="J28" s="490"/>
      <c r="K28" s="491"/>
    </row>
    <row r="29" spans="1:11">
      <c r="A29" s="706" t="s">
        <v>538</v>
      </c>
      <c r="B29" s="707"/>
      <c r="C29" s="708"/>
      <c r="D29" s="709">
        <v>100884.48402002867</v>
      </c>
      <c r="E29" s="710">
        <v>-96697.727016389676</v>
      </c>
      <c r="F29" s="493">
        <v>-159887.37063002022</v>
      </c>
      <c r="G29" s="711">
        <v>-0.65347599745462759</v>
      </c>
      <c r="H29" s="494" t="s">
        <v>204</v>
      </c>
      <c r="I29" s="492">
        <v>200722.52750101755</v>
      </c>
      <c r="J29" s="493">
        <v>-256585.09764641005</v>
      </c>
      <c r="K29" s="494" t="s">
        <v>204</v>
      </c>
    </row>
    <row r="30" spans="1:11">
      <c r="A30" s="703" t="s">
        <v>539</v>
      </c>
      <c r="B30" s="685"/>
      <c r="C30" s="704"/>
      <c r="D30" s="489">
        <v>-1848.2786556152</v>
      </c>
      <c r="E30" s="489">
        <v>-1729.8780136118</v>
      </c>
      <c r="F30" s="490">
        <v>-658.70123998040003</v>
      </c>
      <c r="G30" s="705">
        <v>0.61922098853369301</v>
      </c>
      <c r="H30" s="491">
        <v>0.6436136737394984</v>
      </c>
      <c r="I30" s="489">
        <v>-4371.2936389294</v>
      </c>
      <c r="J30" s="490">
        <v>-2388.5792535922001</v>
      </c>
      <c r="K30" s="491">
        <v>0.45357611478665127</v>
      </c>
    </row>
    <row r="31" spans="1:11">
      <c r="A31" s="703"/>
      <c r="B31" s="685"/>
      <c r="C31" s="704"/>
      <c r="D31" s="715"/>
      <c r="E31" s="489"/>
      <c r="F31" s="490"/>
      <c r="G31" s="705"/>
      <c r="H31" s="491"/>
      <c r="I31" s="495"/>
      <c r="J31" s="496"/>
      <c r="K31" s="491"/>
    </row>
    <row r="32" spans="1:11" ht="14.5" thickBot="1">
      <c r="A32" s="724" t="s">
        <v>44</v>
      </c>
      <c r="B32" s="725"/>
      <c r="C32" s="726"/>
      <c r="D32" s="727">
        <v>99036.205364413472</v>
      </c>
      <c r="E32" s="728">
        <v>-98427.605030001476</v>
      </c>
      <c r="F32" s="500">
        <v>-160546.07187000063</v>
      </c>
      <c r="G32" s="729">
        <v>-0.63110818170436001</v>
      </c>
      <c r="H32" s="501" t="s">
        <v>204</v>
      </c>
      <c r="I32" s="499">
        <v>196351.23386208815</v>
      </c>
      <c r="J32" s="500">
        <v>-258973.67690000226</v>
      </c>
      <c r="K32" s="501" t="s">
        <v>204</v>
      </c>
    </row>
    <row r="33" spans="1:11" ht="14.5" thickBot="1">
      <c r="A33" s="684"/>
      <c r="B33" s="685"/>
      <c r="C33" s="685"/>
      <c r="D33" s="686"/>
      <c r="E33" s="686"/>
      <c r="F33" s="686"/>
      <c r="G33" s="687"/>
      <c r="H33" s="687"/>
    </row>
    <row r="34" spans="1:11">
      <c r="A34" s="730" t="s">
        <v>540</v>
      </c>
      <c r="B34" s="731"/>
      <c r="C34" s="732"/>
      <c r="D34" s="733"/>
      <c r="E34" s="734"/>
      <c r="F34" s="734"/>
      <c r="G34" s="735"/>
      <c r="H34" s="736"/>
      <c r="I34" s="737"/>
      <c r="J34" s="738"/>
      <c r="K34" s="738"/>
    </row>
    <row r="35" spans="1:11">
      <c r="A35" s="739" t="s">
        <v>541</v>
      </c>
      <c r="B35" s="685"/>
      <c r="C35" s="704"/>
      <c r="D35" s="740">
        <v>0.17816137865280643</v>
      </c>
      <c r="E35" s="741">
        <v>0.18195579314310414</v>
      </c>
      <c r="F35" s="741">
        <v>0.15481464203685188</v>
      </c>
      <c r="G35" s="742" t="s">
        <v>747</v>
      </c>
      <c r="H35" s="743" t="s">
        <v>748</v>
      </c>
      <c r="I35" s="502">
        <v>0.15276437108000879</v>
      </c>
      <c r="J35" s="503">
        <v>0.1688204382577117</v>
      </c>
      <c r="K35" s="504" t="s">
        <v>807</v>
      </c>
    </row>
    <row r="36" spans="1:11">
      <c r="A36" s="721" t="s">
        <v>542</v>
      </c>
      <c r="B36" s="685"/>
      <c r="C36" s="704"/>
      <c r="D36" s="740">
        <v>-0.59768140800022751</v>
      </c>
      <c r="E36" s="741">
        <v>-0.96359323153040177</v>
      </c>
      <c r="F36" s="741">
        <v>-1.0737299902619091</v>
      </c>
      <c r="G36" s="742" t="s">
        <v>749</v>
      </c>
      <c r="H36" s="743" t="s">
        <v>750</v>
      </c>
      <c r="I36" s="502">
        <f>I14/I13</f>
        <v>-0.59816921519982569</v>
      </c>
      <c r="J36" s="503">
        <f>J14/J13</f>
        <v>-1.0183410841447083</v>
      </c>
      <c r="K36" s="504" t="s">
        <v>808</v>
      </c>
    </row>
    <row r="37" spans="1:11" ht="15" customHeight="1">
      <c r="A37" s="703" t="s">
        <v>544</v>
      </c>
      <c r="B37" s="744"/>
      <c r="C37" s="745"/>
      <c r="D37" s="746">
        <v>-0.28328941389229312</v>
      </c>
      <c r="E37" s="747">
        <v>-0.26541021133329518</v>
      </c>
      <c r="F37" s="748">
        <v>-0.27287906149946273</v>
      </c>
      <c r="G37" s="742" t="s">
        <v>751</v>
      </c>
      <c r="H37" s="743" t="s">
        <v>752</v>
      </c>
      <c r="I37" s="505">
        <f>(I16+I15)/I13</f>
        <v>-0.30394632609364891</v>
      </c>
      <c r="J37" s="506">
        <f>(J16+J15)/J13</f>
        <v>-0.26912290011045914</v>
      </c>
      <c r="K37" s="507" t="s">
        <v>809</v>
      </c>
    </row>
    <row r="38" spans="1:11">
      <c r="A38" s="721" t="s">
        <v>545</v>
      </c>
      <c r="B38" s="685"/>
      <c r="C38" s="704"/>
      <c r="D38" s="508">
        <v>-0.20121499574795917</v>
      </c>
      <c r="E38" s="749">
        <v>-0.16705178448376445</v>
      </c>
      <c r="F38" s="749">
        <v>-0.16125535862184809</v>
      </c>
      <c r="G38" s="742" t="s">
        <v>753</v>
      </c>
      <c r="H38" s="743" t="s">
        <v>754</v>
      </c>
      <c r="I38" s="502">
        <f>+I21/I13</f>
        <v>-0.18151734091676619</v>
      </c>
      <c r="J38" s="503">
        <f>+J21/J13</f>
        <v>-0.16417044066692335</v>
      </c>
      <c r="K38" s="504" t="s">
        <v>810</v>
      </c>
    </row>
    <row r="39" spans="1:11">
      <c r="A39" s="721" t="s">
        <v>547</v>
      </c>
      <c r="B39" s="750"/>
      <c r="C39" s="751"/>
      <c r="D39" s="508">
        <v>0.14454485146655763</v>
      </c>
      <c r="E39" s="749">
        <v>-0.145310838574292</v>
      </c>
      <c r="F39" s="749">
        <v>-0.28399999999999997</v>
      </c>
      <c r="G39" s="742" t="s">
        <v>755</v>
      </c>
      <c r="H39" s="743" t="s">
        <v>756</v>
      </c>
      <c r="I39" s="508">
        <v>0.14454485146655763</v>
      </c>
      <c r="J39" s="503">
        <v>-0.14471083857429207</v>
      </c>
      <c r="K39" s="504" t="s">
        <v>756</v>
      </c>
    </row>
    <row r="40" spans="1:11">
      <c r="A40" s="752" t="s">
        <v>548</v>
      </c>
      <c r="B40" s="685"/>
      <c r="C40" s="704"/>
      <c r="D40" s="753">
        <v>0.1227349012947293</v>
      </c>
      <c r="E40" s="754">
        <v>-9.7608898410268846E-2</v>
      </c>
      <c r="F40" s="754">
        <v>-0.16976109583156798</v>
      </c>
      <c r="G40" s="742" t="s">
        <v>757</v>
      </c>
      <c r="H40" s="743" t="s">
        <v>758</v>
      </c>
      <c r="I40" s="509">
        <v>0.11387613715781598</v>
      </c>
      <c r="J40" s="510">
        <v>-0.13252800391096881</v>
      </c>
      <c r="K40" s="504" t="s">
        <v>811</v>
      </c>
    </row>
    <row r="41" spans="1:11">
      <c r="A41" s="752" t="s">
        <v>549</v>
      </c>
      <c r="B41" s="685"/>
      <c r="C41" s="704"/>
      <c r="D41" s="755">
        <v>1.221420084495993</v>
      </c>
      <c r="E41" s="754">
        <v>1.3342738655633395</v>
      </c>
      <c r="F41" s="756">
        <v>1.4330001006998776</v>
      </c>
      <c r="G41" s="742" t="s">
        <v>759</v>
      </c>
      <c r="H41" s="743" t="s">
        <v>760</v>
      </c>
      <c r="I41" s="509">
        <f>D41</f>
        <v>1.221420084495993</v>
      </c>
      <c r="J41" s="510">
        <v>1.4330000000000001</v>
      </c>
      <c r="K41" s="510" t="s">
        <v>812</v>
      </c>
    </row>
    <row r="42" spans="1:11">
      <c r="A42" s="752" t="s">
        <v>550</v>
      </c>
      <c r="B42" s="685"/>
      <c r="C42" s="704"/>
      <c r="D42" s="755">
        <v>0.79783792503494877</v>
      </c>
      <c r="E42" s="756">
        <v>0.85499960010079623</v>
      </c>
      <c r="F42" s="756">
        <v>0.88855788417843451</v>
      </c>
      <c r="G42" s="742" t="s">
        <v>761</v>
      </c>
      <c r="H42" s="743" t="s">
        <v>762</v>
      </c>
      <c r="I42" s="509">
        <f>D42</f>
        <v>0.79783792503494877</v>
      </c>
      <c r="J42" s="510">
        <v>0.88900000000000001</v>
      </c>
      <c r="K42" s="510" t="s">
        <v>813</v>
      </c>
    </row>
    <row r="43" spans="1:11" ht="14.5" thickBot="1">
      <c r="A43" s="757" t="s">
        <v>551</v>
      </c>
      <c r="B43" s="758"/>
      <c r="C43" s="759"/>
      <c r="D43" s="511">
        <v>1.3483398423022157</v>
      </c>
      <c r="E43" s="760">
        <v>1.2482044414632587</v>
      </c>
      <c r="F43" s="760">
        <v>1.215214215</v>
      </c>
      <c r="G43" s="761" t="s">
        <v>763</v>
      </c>
      <c r="H43" s="762" t="s">
        <v>764</v>
      </c>
      <c r="I43" s="511">
        <f>D43</f>
        <v>1.3483398423022157</v>
      </c>
      <c r="J43" s="512">
        <f>F43</f>
        <v>1.215214215</v>
      </c>
      <c r="K43" s="513" t="s">
        <v>764</v>
      </c>
    </row>
    <row r="44" spans="1:11">
      <c r="A44" s="684"/>
      <c r="B44" s="685"/>
      <c r="C44" s="685"/>
      <c r="D44" s="686"/>
      <c r="E44" s="686"/>
      <c r="F44" s="686"/>
      <c r="G44" s="687"/>
      <c r="H44" s="687"/>
    </row>
    <row r="45" spans="1:11">
      <c r="A45" s="763" t="s">
        <v>552</v>
      </c>
      <c r="B45" s="685"/>
      <c r="C45" s="685"/>
      <c r="D45" s="686"/>
      <c r="E45" s="686"/>
      <c r="F45" s="686"/>
      <c r="G45" s="764"/>
      <c r="H45" s="764"/>
    </row>
    <row r="46" spans="1:11">
      <c r="A46" s="763" t="s">
        <v>553</v>
      </c>
      <c r="B46" s="765"/>
      <c r="C46" s="765"/>
      <c r="D46" s="766"/>
      <c r="E46" s="766"/>
      <c r="F46" s="766"/>
      <c r="G46" s="766"/>
      <c r="H46" s="766"/>
    </row>
    <row r="47" spans="1:11">
      <c r="A47" s="767" t="s">
        <v>554</v>
      </c>
      <c r="B47" s="765"/>
      <c r="C47" s="765"/>
      <c r="D47" s="766"/>
      <c r="E47" s="766"/>
      <c r="F47" s="766"/>
      <c r="G47" s="766"/>
      <c r="H47" s="766"/>
    </row>
    <row r="48" spans="1:11">
      <c r="A48" s="763" t="s">
        <v>555</v>
      </c>
      <c r="B48" s="765"/>
      <c r="C48" s="765"/>
      <c r="D48" s="766"/>
      <c r="E48" s="766"/>
      <c r="F48" s="766"/>
      <c r="G48" s="766"/>
      <c r="H48" s="766"/>
    </row>
    <row r="49" spans="1:9">
      <c r="A49" s="2080" t="s">
        <v>556</v>
      </c>
      <c r="B49" s="2080"/>
      <c r="C49" s="2080"/>
      <c r="D49" s="2080"/>
      <c r="E49" s="2080"/>
      <c r="F49" s="2080"/>
      <c r="G49" s="2080"/>
      <c r="H49" s="2080"/>
      <c r="I49" s="2080"/>
    </row>
    <row r="50" spans="1:9" ht="31.25" customHeight="1">
      <c r="A50" s="2080"/>
      <c r="B50" s="2080"/>
      <c r="C50" s="2080"/>
      <c r="D50" s="2080"/>
      <c r="E50" s="2080"/>
      <c r="F50" s="2080"/>
      <c r="G50" s="2080"/>
      <c r="H50" s="2080"/>
      <c r="I50" s="2080"/>
    </row>
    <row r="51" spans="1:9">
      <c r="A51" s="439" t="s">
        <v>557</v>
      </c>
      <c r="B51" s="685"/>
      <c r="C51" s="685"/>
      <c r="D51" s="686"/>
      <c r="E51" s="686"/>
      <c r="F51" s="686"/>
      <c r="G51" s="768"/>
      <c r="H51" s="768"/>
    </row>
    <row r="52" spans="1:9">
      <c r="A52" s="688" t="s">
        <v>558</v>
      </c>
      <c r="B52" s="769"/>
      <c r="C52" s="769"/>
      <c r="D52" s="770"/>
      <c r="E52" s="770"/>
      <c r="F52" s="770"/>
      <c r="G52" s="770"/>
      <c r="H52" s="770"/>
    </row>
    <row r="53" spans="1:9">
      <c r="A53" s="439" t="s">
        <v>559</v>
      </c>
      <c r="B53" s="769"/>
      <c r="C53" s="769"/>
      <c r="D53" s="770"/>
      <c r="E53" s="770"/>
      <c r="F53" s="770"/>
      <c r="G53" s="770"/>
      <c r="H53" s="770"/>
    </row>
    <row r="55" spans="1:9">
      <c r="A55" s="2096" t="s">
        <v>560</v>
      </c>
      <c r="B55" s="2096"/>
      <c r="C55" s="2096"/>
      <c r="D55" s="2096"/>
      <c r="E55" s="2096"/>
      <c r="F55" s="2096"/>
    </row>
    <row r="56" spans="1:9">
      <c r="A56" s="823" t="s">
        <v>524</v>
      </c>
      <c r="C56" s="823"/>
      <c r="D56" s="822"/>
      <c r="E56" s="822"/>
      <c r="F56" s="822"/>
    </row>
    <row r="57" spans="1:9" ht="14.5" thickBot="1">
      <c r="B57" s="771"/>
      <c r="C57" s="771"/>
    </row>
    <row r="58" spans="1:9">
      <c r="B58" s="1852" t="s">
        <v>29</v>
      </c>
      <c r="C58" s="1853"/>
      <c r="D58" s="1854"/>
      <c r="E58" s="1852" t="s">
        <v>30</v>
      </c>
      <c r="F58" s="1854"/>
      <c r="G58" s="1833" t="s">
        <v>782</v>
      </c>
      <c r="H58" s="1835"/>
      <c r="I58" s="526" t="s">
        <v>771</v>
      </c>
    </row>
    <row r="59" spans="1:9" ht="14.5" thickBot="1">
      <c r="B59" s="772" t="s">
        <v>105</v>
      </c>
      <c r="C59" s="773" t="s">
        <v>14</v>
      </c>
      <c r="D59" s="774" t="s">
        <v>106</v>
      </c>
      <c r="E59" s="534" t="s">
        <v>32</v>
      </c>
      <c r="F59" s="536" t="s">
        <v>33</v>
      </c>
      <c r="G59" s="693">
        <v>43983</v>
      </c>
      <c r="H59" s="694">
        <v>44348</v>
      </c>
      <c r="I59" s="695" t="s">
        <v>772</v>
      </c>
    </row>
    <row r="60" spans="1:9">
      <c r="A60" s="775" t="s">
        <v>561</v>
      </c>
      <c r="B60" s="776"/>
      <c r="C60" s="777"/>
      <c r="D60" s="778"/>
      <c r="E60" s="779"/>
      <c r="F60" s="780"/>
      <c r="G60" s="514"/>
      <c r="H60" s="515"/>
      <c r="I60" s="516"/>
    </row>
    <row r="61" spans="1:9">
      <c r="A61" s="781" t="s">
        <v>529</v>
      </c>
      <c r="B61" s="782">
        <v>266614.49787000002</v>
      </c>
      <c r="C61" s="783">
        <v>277944.46193999995</v>
      </c>
      <c r="D61" s="784">
        <v>288351.53161000006</v>
      </c>
      <c r="E61" s="785">
        <v>3.7442982664093183E-2</v>
      </c>
      <c r="F61" s="786">
        <v>8.1529826448518694E-2</v>
      </c>
      <c r="G61" s="517">
        <v>544870.94252000004</v>
      </c>
      <c r="H61" s="518">
        <v>566295.99355000001</v>
      </c>
      <c r="I61" s="519">
        <f>+H61/G61-1</f>
        <v>3.932133163664453E-2</v>
      </c>
    </row>
    <row r="62" spans="1:9" ht="14.5" thickBot="1">
      <c r="A62" s="781" t="s">
        <v>562</v>
      </c>
      <c r="B62" s="787">
        <v>-173710.76535</v>
      </c>
      <c r="C62" s="788">
        <v>-215638.35821999999</v>
      </c>
      <c r="D62" s="789">
        <v>-273350.19080999994</v>
      </c>
      <c r="E62" s="785">
        <v>-0.26763249853312643</v>
      </c>
      <c r="F62" s="786">
        <v>-0.57359384295637694</v>
      </c>
      <c r="G62" s="517">
        <v>-387688.81680999999</v>
      </c>
      <c r="H62" s="518">
        <v>-488988.54902999994</v>
      </c>
      <c r="I62" s="519">
        <f>+-(H62/G62-1)</f>
        <v>-0.26129134457248293</v>
      </c>
    </row>
    <row r="63" spans="1:9" ht="14.5" thickBot="1">
      <c r="A63" s="781" t="s">
        <v>530</v>
      </c>
      <c r="B63" s="790">
        <v>-11454.685659999997</v>
      </c>
      <c r="C63" s="791">
        <v>-12309.43777</v>
      </c>
      <c r="D63" s="792">
        <v>-12231.049639999997</v>
      </c>
      <c r="E63" s="785">
        <v>6.3681324415195695E-3</v>
      </c>
      <c r="F63" s="786">
        <v>-6.7776978176806724E-2</v>
      </c>
      <c r="G63" s="517">
        <v>-23572.648829999998</v>
      </c>
      <c r="H63" s="518">
        <v>-24540.487409999998</v>
      </c>
      <c r="I63" s="519">
        <f>+-(H63/G63-1)</f>
        <v>-4.1057693048405675E-2</v>
      </c>
    </row>
    <row r="64" spans="1:9">
      <c r="A64" s="781" t="s">
        <v>563</v>
      </c>
      <c r="B64" s="793">
        <v>-2929.3259500000013</v>
      </c>
      <c r="C64" s="794">
        <v>-2877.0109400000001</v>
      </c>
      <c r="D64" s="490">
        <v>-2412.4522699999998</v>
      </c>
      <c r="E64" s="785">
        <v>0.16147268108754576</v>
      </c>
      <c r="F64" s="786">
        <v>0.17644799138859957</v>
      </c>
      <c r="G64" s="517">
        <v>-5774.7989300000008</v>
      </c>
      <c r="H64" s="518">
        <v>-5289.4632099999999</v>
      </c>
      <c r="I64" s="519">
        <f>+-(H64/G64-1)</f>
        <v>8.4043743493594003E-2</v>
      </c>
    </row>
    <row r="65" spans="1:9">
      <c r="A65" s="795" t="s">
        <v>564</v>
      </c>
      <c r="B65" s="796">
        <v>78519.720910000018</v>
      </c>
      <c r="C65" s="797">
        <v>47119.655009999951</v>
      </c>
      <c r="D65" s="798">
        <v>357.83889000012459</v>
      </c>
      <c r="E65" s="799">
        <v>-0.99240574045110941</v>
      </c>
      <c r="F65" s="800">
        <v>-0.99544268769867017</v>
      </c>
      <c r="G65" s="520">
        <v>127834.67795000006</v>
      </c>
      <c r="H65" s="521">
        <v>47477.493900000074</v>
      </c>
      <c r="I65" s="522">
        <f t="shared" ref="I65:I77" si="0">+H65/G65-1</f>
        <v>-0.62860238973207305</v>
      </c>
    </row>
    <row r="66" spans="1:9">
      <c r="A66" s="801"/>
      <c r="B66" s="782"/>
      <c r="C66" s="802"/>
      <c r="D66" s="784"/>
      <c r="E66" s="785"/>
      <c r="F66" s="786"/>
      <c r="G66" s="517"/>
      <c r="H66" s="518"/>
      <c r="I66" s="519"/>
    </row>
    <row r="67" spans="1:9">
      <c r="A67" s="781" t="s">
        <v>533</v>
      </c>
      <c r="B67" s="803">
        <v>1990.2680699999987</v>
      </c>
      <c r="C67" s="802">
        <v>1187.7282100000004</v>
      </c>
      <c r="D67" s="784">
        <v>1903.6860799999984</v>
      </c>
      <c r="E67" s="785">
        <v>0.60279604708555135</v>
      </c>
      <c r="F67" s="786">
        <v>-4.3502677506151444E-2</v>
      </c>
      <c r="G67" s="517">
        <v>2522.3740699999989</v>
      </c>
      <c r="H67" s="518">
        <v>3091.4142899999988</v>
      </c>
      <c r="I67" s="519">
        <f t="shared" si="0"/>
        <v>0.22559707807335649</v>
      </c>
    </row>
    <row r="68" spans="1:9">
      <c r="A68" s="781" t="s">
        <v>565</v>
      </c>
      <c r="B68" s="793">
        <v>-19766.621149999984</v>
      </c>
      <c r="C68" s="804">
        <v>-20708.533959999997</v>
      </c>
      <c r="D68" s="490">
        <v>-19179.398680000002</v>
      </c>
      <c r="E68" s="785">
        <v>7.3840827310790225E-2</v>
      </c>
      <c r="F68" s="786">
        <v>2.970778189877854E-2</v>
      </c>
      <c r="G68" s="517">
        <v>-39425.675579999988</v>
      </c>
      <c r="H68" s="518">
        <v>-39887.932639999999</v>
      </c>
      <c r="I68" s="519">
        <f>+-(H68/G68-1)</f>
        <v>-1.1724772073011813E-2</v>
      </c>
    </row>
    <row r="69" spans="1:9">
      <c r="A69" s="781" t="s">
        <v>39</v>
      </c>
      <c r="B69" s="803">
        <v>161.83920999999924</v>
      </c>
      <c r="C69" s="802">
        <v>-417.06000000000051</v>
      </c>
      <c r="D69" s="784">
        <v>-12.679209999998875</v>
      </c>
      <c r="E69" s="785">
        <v>0.96959859492639222</v>
      </c>
      <c r="F69" s="786" t="s">
        <v>204</v>
      </c>
      <c r="G69" s="517">
        <v>405.56384999999887</v>
      </c>
      <c r="H69" s="518">
        <v>-429.73920999999939</v>
      </c>
      <c r="I69" s="519" t="s">
        <v>204</v>
      </c>
    </row>
    <row r="70" spans="1:9" ht="14.5" thickBot="1">
      <c r="A70" s="781" t="s">
        <v>566</v>
      </c>
      <c r="B70" s="787">
        <v>1385.7822099999996</v>
      </c>
      <c r="C70" s="805">
        <v>1384.9884299999999</v>
      </c>
      <c r="D70" s="789">
        <v>3005.2927600000016</v>
      </c>
      <c r="E70" s="785">
        <v>1.1699045962427297</v>
      </c>
      <c r="F70" s="786">
        <v>1.1686616687047833</v>
      </c>
      <c r="G70" s="517">
        <v>2304.8612899999998</v>
      </c>
      <c r="H70" s="518">
        <v>4390.2811900000015</v>
      </c>
      <c r="I70" s="519">
        <f t="shared" si="0"/>
        <v>0.90479193218608045</v>
      </c>
    </row>
    <row r="71" spans="1:9">
      <c r="A71" s="781" t="s">
        <v>567</v>
      </c>
      <c r="B71" s="793">
        <v>-19698.617290000002</v>
      </c>
      <c r="C71" s="804">
        <v>-8645.3670099999999</v>
      </c>
      <c r="D71" s="490">
        <v>3502.82521</v>
      </c>
      <c r="E71" s="785" t="s">
        <v>204</v>
      </c>
      <c r="F71" s="786" t="s">
        <v>204</v>
      </c>
      <c r="G71" s="517">
        <v>-29523.87631</v>
      </c>
      <c r="H71" s="518">
        <v>-5142.5418</v>
      </c>
      <c r="I71" s="519">
        <f>+-(H71/G71-1)</f>
        <v>0.82581752660106578</v>
      </c>
    </row>
    <row r="72" spans="1:9">
      <c r="A72" s="806"/>
      <c r="B72" s="807"/>
      <c r="C72" s="808"/>
      <c r="D72" s="809"/>
      <c r="E72" s="785"/>
      <c r="F72" s="786"/>
      <c r="G72" s="517"/>
      <c r="H72" s="518"/>
      <c r="I72" s="519"/>
    </row>
    <row r="73" spans="1:9">
      <c r="A73" s="795" t="s">
        <v>568</v>
      </c>
      <c r="B73" s="796">
        <v>42592.371960000033</v>
      </c>
      <c r="C73" s="810">
        <v>19921.410679999957</v>
      </c>
      <c r="D73" s="798">
        <v>-10422.434949999875</v>
      </c>
      <c r="E73" s="799" t="s">
        <v>204</v>
      </c>
      <c r="F73" s="800" t="s">
        <v>204</v>
      </c>
      <c r="G73" s="520">
        <v>64117.925270000087</v>
      </c>
      <c r="H73" s="521">
        <v>9498.9757300000783</v>
      </c>
      <c r="I73" s="522">
        <f t="shared" si="0"/>
        <v>-0.85185148006583233</v>
      </c>
    </row>
    <row r="74" spans="1:9">
      <c r="A74" s="811"/>
      <c r="B74" s="812"/>
      <c r="C74" s="813"/>
      <c r="D74" s="814"/>
      <c r="E74" s="785"/>
      <c r="F74" s="786"/>
      <c r="G74" s="517"/>
      <c r="H74" s="518"/>
      <c r="I74" s="519"/>
    </row>
    <row r="75" spans="1:9">
      <c r="A75" s="795" t="s">
        <v>569</v>
      </c>
      <c r="B75" s="815">
        <v>-9168.6080199999997</v>
      </c>
      <c r="C75" s="810">
        <v>26749.65209</v>
      </c>
      <c r="D75" s="798">
        <v>27938.972830000002</v>
      </c>
      <c r="E75" s="799">
        <v>4.4461166672317809E-2</v>
      </c>
      <c r="F75" s="800" t="s">
        <v>204</v>
      </c>
      <c r="G75" s="520">
        <v>3595.9706499999998</v>
      </c>
      <c r="H75" s="521">
        <v>54688.624920000002</v>
      </c>
      <c r="I75" s="522" t="s">
        <v>204</v>
      </c>
    </row>
    <row r="76" spans="1:9">
      <c r="A76" s="811"/>
      <c r="B76" s="812"/>
      <c r="C76" s="813"/>
      <c r="D76" s="814"/>
      <c r="E76" s="785"/>
      <c r="F76" s="786"/>
      <c r="G76" s="517"/>
      <c r="H76" s="518"/>
      <c r="I76" s="519"/>
    </row>
    <row r="77" spans="1:9" ht="14.5" thickBot="1">
      <c r="A77" s="816" t="s">
        <v>44</v>
      </c>
      <c r="B77" s="817">
        <v>33423.763940000033</v>
      </c>
      <c r="C77" s="818">
        <v>46671.06276999996</v>
      </c>
      <c r="D77" s="819">
        <v>17516.537880000127</v>
      </c>
      <c r="E77" s="820">
        <v>-0.62468097274057122</v>
      </c>
      <c r="F77" s="821">
        <v>-0.47592563448435754</v>
      </c>
      <c r="G77" s="523">
        <v>67713.895920000083</v>
      </c>
      <c r="H77" s="524">
        <v>64187.60065000008</v>
      </c>
      <c r="I77" s="525">
        <f t="shared" si="0"/>
        <v>-5.2076390260665351E-2</v>
      </c>
    </row>
  </sheetData>
  <mergeCells count="13">
    <mergeCell ref="I11:J11"/>
    <mergeCell ref="G58:H58"/>
    <mergeCell ref="A55:F55"/>
    <mergeCell ref="B58:D58"/>
    <mergeCell ref="E58:F58"/>
    <mergeCell ref="A49:I50"/>
    <mergeCell ref="A1:H1"/>
    <mergeCell ref="A2:H2"/>
    <mergeCell ref="D4:F4"/>
    <mergeCell ref="G4:H4"/>
    <mergeCell ref="D11:F11"/>
    <mergeCell ref="G11:H11"/>
    <mergeCell ref="A3:C3"/>
  </mergeCells>
  <hyperlinks>
    <hyperlink ref="A3" location="Índice!A1" display="Volver al índice" xr:uid="{E280FE2E-2FEF-2747-A695-94F19EB243D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9083-A83C-FB43-8906-87A187235345}">
  <dimension ref="A1:I53"/>
  <sheetViews>
    <sheetView showGridLines="0" zoomScale="60" zoomScaleNormal="60" workbookViewId="0">
      <selection activeCell="A2" sqref="A2"/>
    </sheetView>
  </sheetViews>
  <sheetFormatPr baseColWidth="10" defaultColWidth="11.453125" defaultRowHeight="14"/>
  <cols>
    <col min="1" max="1" width="63.81640625" style="551" customWidth="1"/>
    <col min="2" max="2" width="10.453125" style="551" customWidth="1"/>
    <col min="3" max="3" width="11.54296875" style="551" customWidth="1"/>
    <col min="4" max="8" width="10.6328125" style="551"/>
    <col min="9" max="9" width="18.6328125" style="551" bestFit="1" customWidth="1"/>
    <col min="10" max="16384" width="11.453125" style="551"/>
  </cols>
  <sheetData>
    <row r="1" spans="1:9">
      <c r="A1" s="549"/>
      <c r="B1" s="2097" t="s">
        <v>570</v>
      </c>
      <c r="C1" s="2098"/>
      <c r="D1" s="2099"/>
      <c r="E1" s="2097" t="s">
        <v>30</v>
      </c>
      <c r="F1" s="2099"/>
      <c r="G1" s="2097" t="s">
        <v>814</v>
      </c>
      <c r="H1" s="2099"/>
      <c r="I1" s="550" t="s">
        <v>30</v>
      </c>
    </row>
    <row r="2" spans="1:9" ht="14.5" thickBot="1">
      <c r="A2" s="552" t="s">
        <v>34</v>
      </c>
      <c r="B2" s="553" t="s">
        <v>105</v>
      </c>
      <c r="C2" s="554" t="s">
        <v>14</v>
      </c>
      <c r="D2" s="555" t="s">
        <v>106</v>
      </c>
      <c r="E2" s="553" t="s">
        <v>32</v>
      </c>
      <c r="F2" s="555" t="s">
        <v>33</v>
      </c>
      <c r="G2" s="556">
        <v>43983</v>
      </c>
      <c r="H2" s="557">
        <v>44348</v>
      </c>
      <c r="I2" s="558" t="s">
        <v>769</v>
      </c>
    </row>
    <row r="3" spans="1:9">
      <c r="A3" s="559" t="s">
        <v>571</v>
      </c>
      <c r="B3" s="560">
        <v>72296</v>
      </c>
      <c r="C3" s="560">
        <v>97600</v>
      </c>
      <c r="D3" s="560">
        <v>97331</v>
      </c>
      <c r="E3" s="401">
        <v>-3.0000000000000001E-3</v>
      </c>
      <c r="F3" s="561">
        <v>0.34599999999999997</v>
      </c>
      <c r="G3" s="562">
        <v>175529</v>
      </c>
      <c r="H3" s="563">
        <v>194932</v>
      </c>
      <c r="I3" s="564">
        <v>0.111</v>
      </c>
    </row>
    <row r="4" spans="1:9">
      <c r="A4" s="565" t="s">
        <v>572</v>
      </c>
      <c r="B4" s="566">
        <v>-30129</v>
      </c>
      <c r="C4" s="566">
        <v>-38878</v>
      </c>
      <c r="D4" s="566">
        <v>-38412</v>
      </c>
      <c r="E4" s="402">
        <v>-1.2E-2</v>
      </c>
      <c r="F4" s="567">
        <v>0.27500000000000002</v>
      </c>
      <c r="G4" s="399">
        <v>-65936</v>
      </c>
      <c r="H4" s="396">
        <v>-77290</v>
      </c>
      <c r="I4" s="564">
        <v>0.17199999999999999</v>
      </c>
    </row>
    <row r="5" spans="1:9">
      <c r="A5" s="565" t="s">
        <v>573</v>
      </c>
      <c r="B5" s="566">
        <v>-6126</v>
      </c>
      <c r="C5" s="566">
        <v>-5923</v>
      </c>
      <c r="D5" s="566">
        <v>-5541</v>
      </c>
      <c r="E5" s="402">
        <v>-6.4000000000000001E-2</v>
      </c>
      <c r="F5" s="567">
        <v>-9.5000000000000001E-2</v>
      </c>
      <c r="G5" s="399">
        <v>-12226</v>
      </c>
      <c r="H5" s="396">
        <v>-11465</v>
      </c>
      <c r="I5" s="564">
        <v>-6.2E-2</v>
      </c>
    </row>
    <row r="6" spans="1:9">
      <c r="A6" s="568" t="s">
        <v>574</v>
      </c>
      <c r="B6" s="569">
        <v>36041</v>
      </c>
      <c r="C6" s="569">
        <v>52799</v>
      </c>
      <c r="D6" s="569">
        <v>53378</v>
      </c>
      <c r="E6" s="570">
        <v>1.0999999999999999E-2</v>
      </c>
      <c r="F6" s="571">
        <v>0.48099999999999998</v>
      </c>
      <c r="G6" s="572">
        <v>97367</v>
      </c>
      <c r="H6" s="573">
        <v>106177</v>
      </c>
      <c r="I6" s="574">
        <v>0.09</v>
      </c>
    </row>
    <row r="7" spans="1:9">
      <c r="A7" s="565" t="s">
        <v>575</v>
      </c>
      <c r="B7" s="566">
        <v>24020</v>
      </c>
      <c r="C7" s="566">
        <v>-1554</v>
      </c>
      <c r="D7" s="566">
        <v>6577</v>
      </c>
      <c r="E7" s="402">
        <v>-5.2329999999999997</v>
      </c>
      <c r="F7" s="567">
        <v>-0.72599999999999998</v>
      </c>
      <c r="G7" s="399">
        <v>-20913</v>
      </c>
      <c r="H7" s="396">
        <v>5023</v>
      </c>
      <c r="I7" s="564">
        <v>-1.24</v>
      </c>
    </row>
    <row r="8" spans="1:9">
      <c r="A8" s="565" t="s">
        <v>576</v>
      </c>
      <c r="B8" s="566">
        <v>-8759</v>
      </c>
      <c r="C8" s="566">
        <v>-16227</v>
      </c>
      <c r="D8" s="566">
        <v>-16134</v>
      </c>
      <c r="E8" s="402">
        <v>-6.0000000000000001E-3</v>
      </c>
      <c r="F8" s="567">
        <v>0.84199999999999997</v>
      </c>
      <c r="G8" s="399">
        <v>-28914</v>
      </c>
      <c r="H8" s="396">
        <v>-32361</v>
      </c>
      <c r="I8" s="564">
        <v>0.11899999999999999</v>
      </c>
    </row>
    <row r="9" spans="1:9">
      <c r="A9" s="568" t="s">
        <v>577</v>
      </c>
      <c r="B9" s="569">
        <v>51302</v>
      </c>
      <c r="C9" s="569">
        <v>35018</v>
      </c>
      <c r="D9" s="569">
        <v>43822</v>
      </c>
      <c r="E9" s="570">
        <v>0.251</v>
      </c>
      <c r="F9" s="575">
        <v>-0.14599999999999999</v>
      </c>
      <c r="G9" s="572">
        <v>47540</v>
      </c>
      <c r="H9" s="573">
        <v>78840</v>
      </c>
      <c r="I9" s="574">
        <v>0.65800000000000003</v>
      </c>
    </row>
    <row r="10" spans="1:9">
      <c r="A10" s="565" t="s">
        <v>504</v>
      </c>
      <c r="B10" s="576">
        <v>-70</v>
      </c>
      <c r="C10" s="576">
        <v>-422</v>
      </c>
      <c r="D10" s="576">
        <v>479</v>
      </c>
      <c r="E10" s="402">
        <v>-2.1349999999999998</v>
      </c>
      <c r="F10" s="567">
        <v>-7.8220000000000001</v>
      </c>
      <c r="G10" s="577">
        <v>-387</v>
      </c>
      <c r="H10" s="578">
        <v>57</v>
      </c>
      <c r="I10" s="564">
        <v>-1.147</v>
      </c>
    </row>
    <row r="11" spans="1:9" ht="14.5" thickBot="1">
      <c r="A11" s="579" t="s">
        <v>44</v>
      </c>
      <c r="B11" s="580">
        <v>51232</v>
      </c>
      <c r="C11" s="580">
        <v>34596</v>
      </c>
      <c r="D11" s="580">
        <v>44301</v>
      </c>
      <c r="E11" s="570">
        <v>0.28100000000000003</v>
      </c>
      <c r="F11" s="575">
        <v>-0.13500000000000001</v>
      </c>
      <c r="G11" s="572">
        <v>47153</v>
      </c>
      <c r="H11" s="573">
        <v>78897</v>
      </c>
      <c r="I11" s="581">
        <v>0.67300000000000004</v>
      </c>
    </row>
    <row r="12" spans="1:9" ht="17" thickBot="1">
      <c r="A12" s="582" t="s">
        <v>839</v>
      </c>
      <c r="B12" s="583">
        <v>0.35799999999999998</v>
      </c>
      <c r="C12" s="583">
        <v>0.21299999999999999</v>
      </c>
      <c r="D12" s="584">
        <v>0.28499999999999998</v>
      </c>
      <c r="E12" s="585" t="s">
        <v>736</v>
      </c>
      <c r="F12" s="586" t="s">
        <v>770</v>
      </c>
      <c r="G12" s="587">
        <v>0.14499999999999999</v>
      </c>
      <c r="H12" s="588">
        <v>0.23499999999999999</v>
      </c>
      <c r="I12" s="589" t="s">
        <v>815</v>
      </c>
    </row>
    <row r="13" spans="1:9">
      <c r="A13" s="2102" t="s">
        <v>578</v>
      </c>
      <c r="B13" s="2102"/>
      <c r="C13" s="2102"/>
      <c r="D13" s="2102"/>
      <c r="E13" s="2102"/>
      <c r="F13" s="2102"/>
    </row>
    <row r="14" spans="1:9">
      <c r="A14" s="2103"/>
      <c r="B14" s="2103"/>
      <c r="C14" s="2103"/>
      <c r="D14" s="2103"/>
      <c r="E14" s="2103"/>
      <c r="F14" s="2103"/>
    </row>
    <row r="15" spans="1:9">
      <c r="A15" s="590" t="s">
        <v>582</v>
      </c>
      <c r="B15" s="591"/>
      <c r="C15" s="591"/>
      <c r="D15" s="591"/>
      <c r="E15" s="591"/>
      <c r="F15" s="591"/>
    </row>
    <row r="16" spans="1:9" ht="14.5" thickBot="1">
      <c r="A16" s="592"/>
      <c r="B16" s="591"/>
      <c r="C16" s="591"/>
      <c r="D16" s="591"/>
      <c r="E16" s="591"/>
      <c r="F16" s="591"/>
    </row>
    <row r="17" spans="1:6">
      <c r="A17" s="593"/>
      <c r="B17" s="2097" t="s">
        <v>570</v>
      </c>
      <c r="C17" s="2098"/>
      <c r="D17" s="2099"/>
      <c r="E17" s="1928" t="s">
        <v>579</v>
      </c>
      <c r="F17" s="1929"/>
    </row>
    <row r="18" spans="1:6" ht="14.5" thickBot="1">
      <c r="A18" s="594"/>
      <c r="B18" s="553" t="s">
        <v>105</v>
      </c>
      <c r="C18" s="554" t="s">
        <v>14</v>
      </c>
      <c r="D18" s="555" t="s">
        <v>106</v>
      </c>
      <c r="E18" s="595" t="s">
        <v>32</v>
      </c>
      <c r="F18" s="596" t="s">
        <v>33</v>
      </c>
    </row>
    <row r="19" spans="1:6">
      <c r="A19" s="559" t="s">
        <v>580</v>
      </c>
      <c r="B19" s="566">
        <v>951560</v>
      </c>
      <c r="C19" s="566">
        <v>1016650</v>
      </c>
      <c r="D19" s="396">
        <v>867605</v>
      </c>
      <c r="E19" s="597">
        <v>-0.14699999999999999</v>
      </c>
      <c r="F19" s="561">
        <v>-8.7999999999999995E-2</v>
      </c>
    </row>
    <row r="20" spans="1:6">
      <c r="A20" s="565" t="s">
        <v>581</v>
      </c>
      <c r="B20" s="566">
        <v>353019</v>
      </c>
      <c r="C20" s="566">
        <v>416933</v>
      </c>
      <c r="D20" s="396">
        <v>223284</v>
      </c>
      <c r="E20" s="598">
        <v>-0.46400000000000002</v>
      </c>
      <c r="F20" s="567">
        <v>-0.36799999999999999</v>
      </c>
    </row>
    <row r="21" spans="1:6" ht="14.5" thickBot="1">
      <c r="A21" s="599" t="s">
        <v>433</v>
      </c>
      <c r="B21" s="600">
        <v>598541</v>
      </c>
      <c r="C21" s="600">
        <v>599717</v>
      </c>
      <c r="D21" s="601">
        <v>644321</v>
      </c>
      <c r="E21" s="602">
        <v>7.3999999999999996E-2</v>
      </c>
      <c r="F21" s="603">
        <v>7.5999999999999998E-2</v>
      </c>
    </row>
    <row r="22" spans="1:6">
      <c r="B22" s="592"/>
      <c r="C22" s="592"/>
      <c r="D22" s="592"/>
      <c r="E22" s="592"/>
      <c r="F22" s="592"/>
    </row>
    <row r="23" spans="1:6">
      <c r="B23" s="604"/>
      <c r="C23" s="604"/>
      <c r="D23" s="604"/>
      <c r="E23" s="605"/>
      <c r="F23" s="605"/>
    </row>
    <row r="24" spans="1:6" ht="14.5" thickBot="1"/>
    <row r="25" spans="1:6" ht="14.5" thickBot="1">
      <c r="A25" s="606" t="s">
        <v>583</v>
      </c>
      <c r="B25" s="607">
        <v>44256</v>
      </c>
      <c r="C25" s="608" t="s">
        <v>766</v>
      </c>
      <c r="D25" s="607">
        <v>44348</v>
      </c>
      <c r="E25" s="608" t="s">
        <v>766</v>
      </c>
    </row>
    <row r="26" spans="1:6">
      <c r="A26" s="609" t="s">
        <v>584</v>
      </c>
      <c r="B26" s="610">
        <v>1109</v>
      </c>
      <c r="C26" s="611">
        <v>2.3E-2</v>
      </c>
      <c r="D26" s="610">
        <v>1175</v>
      </c>
      <c r="E26" s="611">
        <v>2.5000000000000001E-2</v>
      </c>
    </row>
    <row r="27" spans="1:6">
      <c r="A27" s="609" t="s">
        <v>585</v>
      </c>
      <c r="B27" s="612">
        <v>7495</v>
      </c>
      <c r="C27" s="611">
        <v>0.156</v>
      </c>
      <c r="D27" s="612">
        <v>7156</v>
      </c>
      <c r="E27" s="611">
        <v>0.152</v>
      </c>
    </row>
    <row r="28" spans="1:6">
      <c r="A28" s="609" t="s">
        <v>586</v>
      </c>
      <c r="B28" s="612">
        <v>34377</v>
      </c>
      <c r="C28" s="611">
        <v>0.71299999999999997</v>
      </c>
      <c r="D28" s="612">
        <v>33757</v>
      </c>
      <c r="E28" s="611">
        <v>0.71599999999999997</v>
      </c>
    </row>
    <row r="29" spans="1:6" ht="14.5" thickBot="1">
      <c r="A29" s="609" t="s">
        <v>587</v>
      </c>
      <c r="B29" s="612">
        <v>5218</v>
      </c>
      <c r="C29" s="611">
        <v>0.108</v>
      </c>
      <c r="D29" s="612">
        <v>5027</v>
      </c>
      <c r="E29" s="611">
        <v>0.107</v>
      </c>
    </row>
    <row r="30" spans="1:6" ht="14.5" thickBot="1">
      <c r="A30" s="613" t="s">
        <v>588</v>
      </c>
      <c r="B30" s="614">
        <v>48198</v>
      </c>
      <c r="C30" s="615">
        <v>1</v>
      </c>
      <c r="D30" s="614">
        <v>47114</v>
      </c>
      <c r="E30" s="615">
        <v>1</v>
      </c>
    </row>
    <row r="32" spans="1:6">
      <c r="A32" s="616" t="s">
        <v>589</v>
      </c>
      <c r="B32" s="592"/>
      <c r="C32" s="592"/>
    </row>
    <row r="33" spans="1:7" ht="14.5" thickBot="1">
      <c r="A33" s="592"/>
      <c r="B33" s="592"/>
      <c r="C33" s="592"/>
    </row>
    <row r="34" spans="1:7" ht="28.5" thickBot="1">
      <c r="A34" s="616"/>
      <c r="B34" s="617" t="s">
        <v>590</v>
      </c>
      <c r="C34" s="617" t="s">
        <v>769</v>
      </c>
    </row>
    <row r="35" spans="1:7">
      <c r="A35" s="618" t="s">
        <v>584</v>
      </c>
      <c r="B35" s="619">
        <v>2.1999999999999999E-2</v>
      </c>
      <c r="C35" s="619">
        <v>1.4999999999999999E-2</v>
      </c>
    </row>
    <row r="36" spans="1:7">
      <c r="A36" s="620" t="s">
        <v>585</v>
      </c>
      <c r="B36" s="619">
        <v>0.155</v>
      </c>
      <c r="C36" s="619">
        <v>9.6000000000000002E-2</v>
      </c>
    </row>
    <row r="37" spans="1:7">
      <c r="A37" s="620" t="s">
        <v>586</v>
      </c>
      <c r="B37" s="619">
        <v>0.224</v>
      </c>
      <c r="C37" s="619">
        <v>0.27300000000000002</v>
      </c>
    </row>
    <row r="38" spans="1:7" ht="14.5" thickBot="1">
      <c r="A38" s="621" t="s">
        <v>587</v>
      </c>
      <c r="B38" s="622">
        <v>0.28599999999999998</v>
      </c>
      <c r="C38" s="622">
        <v>0.17199999999999999</v>
      </c>
    </row>
    <row r="39" spans="1:7" ht="14.5" thickBot="1"/>
    <row r="40" spans="1:7">
      <c r="A40" s="2100" t="s">
        <v>591</v>
      </c>
      <c r="B40" s="623" t="s">
        <v>592</v>
      </c>
      <c r="C40" s="624" t="s">
        <v>765</v>
      </c>
      <c r="D40" s="625" t="s">
        <v>766</v>
      </c>
      <c r="E40" s="623" t="s">
        <v>592</v>
      </c>
      <c r="F40" s="624" t="s">
        <v>765</v>
      </c>
      <c r="G40" s="625" t="s">
        <v>766</v>
      </c>
    </row>
    <row r="41" spans="1:7" ht="14.5" thickBot="1">
      <c r="A41" s="2101"/>
      <c r="B41" s="626" t="s">
        <v>767</v>
      </c>
      <c r="C41" s="627" t="s">
        <v>767</v>
      </c>
      <c r="D41" s="628" t="s">
        <v>767</v>
      </c>
      <c r="E41" s="626" t="s">
        <v>768</v>
      </c>
      <c r="F41" s="627" t="s">
        <v>768</v>
      </c>
      <c r="G41" s="628" t="s">
        <v>768</v>
      </c>
    </row>
    <row r="42" spans="1:7" ht="16.5">
      <c r="A42" s="565" t="s">
        <v>840</v>
      </c>
      <c r="B42" s="629">
        <v>2357334</v>
      </c>
      <c r="C42" s="630">
        <v>7878727</v>
      </c>
      <c r="D42" s="631">
        <v>0.29899999999999999</v>
      </c>
      <c r="E42" s="632">
        <v>2354819</v>
      </c>
      <c r="F42" s="633">
        <v>7946062</v>
      </c>
      <c r="G42" s="634">
        <v>0.29599999999999999</v>
      </c>
    </row>
    <row r="43" spans="1:7" ht="16.5">
      <c r="A43" s="565" t="s">
        <v>841</v>
      </c>
      <c r="B43" s="635" t="s">
        <v>135</v>
      </c>
      <c r="C43" s="630">
        <v>102645</v>
      </c>
      <c r="D43" s="636">
        <v>0</v>
      </c>
      <c r="E43" s="635" t="s">
        <v>135</v>
      </c>
      <c r="F43" s="633">
        <v>71738</v>
      </c>
      <c r="G43" s="636">
        <v>0</v>
      </c>
    </row>
    <row r="44" spans="1:7">
      <c r="A44" s="565" t="s">
        <v>593</v>
      </c>
      <c r="B44" s="630">
        <v>48198</v>
      </c>
      <c r="C44" s="630">
        <v>160128</v>
      </c>
      <c r="D44" s="631">
        <v>0.30099999999999999</v>
      </c>
      <c r="E44" s="633">
        <v>47114</v>
      </c>
      <c r="F44" s="633">
        <v>158148</v>
      </c>
      <c r="G44" s="634">
        <v>0.29799999999999999</v>
      </c>
    </row>
    <row r="45" spans="1:7" ht="16.5">
      <c r="A45" s="565" t="s">
        <v>842</v>
      </c>
      <c r="B45" s="637">
        <v>959</v>
      </c>
      <c r="C45" s="630">
        <v>3381</v>
      </c>
      <c r="D45" s="631">
        <v>0.28399999999999997</v>
      </c>
      <c r="E45" s="638">
        <v>644</v>
      </c>
      <c r="F45" s="633">
        <v>2172</v>
      </c>
      <c r="G45" s="634">
        <v>0.29599999999999999</v>
      </c>
    </row>
    <row r="46" spans="1:7" ht="16.5">
      <c r="A46" s="639" t="s">
        <v>843</v>
      </c>
      <c r="B46" s="630">
        <v>1245</v>
      </c>
      <c r="C46" s="630">
        <v>2956</v>
      </c>
      <c r="D46" s="631">
        <v>0.42099999999999999</v>
      </c>
      <c r="E46" s="633">
        <v>1144</v>
      </c>
      <c r="F46" s="633">
        <v>2666</v>
      </c>
      <c r="G46" s="634">
        <v>0.42899999999999999</v>
      </c>
    </row>
    <row r="47" spans="1:7" ht="17" thickBot="1">
      <c r="A47" s="640" t="s">
        <v>844</v>
      </c>
      <c r="B47" s="641">
        <v>1319</v>
      </c>
      <c r="C47" s="641">
        <v>4354</v>
      </c>
      <c r="D47" s="642">
        <v>0.30299999999999999</v>
      </c>
      <c r="E47" s="643">
        <v>1379</v>
      </c>
      <c r="F47" s="643">
        <v>4479</v>
      </c>
      <c r="G47" s="644">
        <v>0.308</v>
      </c>
    </row>
    <row r="48" spans="1:7">
      <c r="A48" s="645"/>
      <c r="B48" s="592"/>
      <c r="C48" s="592"/>
      <c r="D48" s="592"/>
      <c r="E48" s="592"/>
      <c r="F48" s="592"/>
      <c r="G48" s="645"/>
    </row>
    <row r="49" spans="1:7">
      <c r="A49" s="2019" t="s">
        <v>594</v>
      </c>
      <c r="B49" s="2019"/>
      <c r="C49" s="2019"/>
      <c r="D49" s="2019"/>
      <c r="E49" s="2019"/>
      <c r="F49" s="2019"/>
      <c r="G49" s="2019"/>
    </row>
    <row r="50" spans="1:7">
      <c r="A50" s="646" t="s">
        <v>595</v>
      </c>
      <c r="B50" s="646"/>
      <c r="C50" s="646"/>
      <c r="D50" s="646"/>
      <c r="E50" s="646"/>
      <c r="F50" s="646"/>
      <c r="G50" s="646"/>
    </row>
    <row r="51" spans="1:7">
      <c r="A51" s="646" t="s">
        <v>596</v>
      </c>
      <c r="B51" s="646"/>
      <c r="C51" s="646"/>
      <c r="D51" s="646"/>
      <c r="E51" s="646"/>
      <c r="F51" s="646"/>
      <c r="G51" s="646"/>
    </row>
    <row r="52" spans="1:7">
      <c r="A52" s="647" t="s">
        <v>597</v>
      </c>
      <c r="B52" s="647"/>
      <c r="C52" s="647"/>
      <c r="D52" s="647"/>
      <c r="E52" s="647"/>
      <c r="F52" s="647"/>
      <c r="G52" s="647"/>
    </row>
    <row r="53" spans="1:7">
      <c r="A53" s="647" t="s">
        <v>598</v>
      </c>
      <c r="B53" s="647"/>
      <c r="C53" s="647"/>
      <c r="D53" s="647"/>
      <c r="E53" s="647"/>
      <c r="F53" s="647"/>
      <c r="G53" s="647"/>
    </row>
  </sheetData>
  <mergeCells count="8">
    <mergeCell ref="A49:G49"/>
    <mergeCell ref="B1:D1"/>
    <mergeCell ref="E1:F1"/>
    <mergeCell ref="B17:D17"/>
    <mergeCell ref="E17:F17"/>
    <mergeCell ref="A40:A41"/>
    <mergeCell ref="G1:H1"/>
    <mergeCell ref="A13:F14"/>
  </mergeCells>
  <hyperlinks>
    <hyperlink ref="A2" location="Índice!A1" display="Volver al índice" xr:uid="{F4935038-2BB3-6A4D-82EF-70E824405B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I68"/>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67.453125" style="47" bestFit="1" customWidth="1"/>
    <col min="2" max="9" width="15.36328125" style="47" customWidth="1"/>
  </cols>
  <sheetData>
    <row r="1" spans="1:9" s="2" customFormat="1">
      <c r="A1" s="53" t="s">
        <v>28</v>
      </c>
      <c r="B1" s="1833" t="s">
        <v>29</v>
      </c>
      <c r="C1" s="1834"/>
      <c r="D1" s="1835"/>
      <c r="E1" s="1833" t="s">
        <v>30</v>
      </c>
      <c r="F1" s="1835"/>
      <c r="G1" s="1833" t="s">
        <v>782</v>
      </c>
      <c r="H1" s="1835"/>
      <c r="I1" s="1839" t="s">
        <v>771</v>
      </c>
    </row>
    <row r="2" spans="1:9" s="2" customFormat="1">
      <c r="A2" s="54" t="s">
        <v>31</v>
      </c>
      <c r="B2" s="1836"/>
      <c r="C2" s="1837"/>
      <c r="D2" s="1838"/>
      <c r="E2" s="1836"/>
      <c r="F2" s="1838"/>
      <c r="G2" s="1836"/>
      <c r="H2" s="1838"/>
      <c r="I2" s="1839"/>
    </row>
    <row r="3" spans="1:9" s="5" customFormat="1" ht="15" thickBot="1">
      <c r="A3" s="45" t="s">
        <v>34</v>
      </c>
      <c r="B3" s="772" t="s">
        <v>105</v>
      </c>
      <c r="C3" s="773" t="s">
        <v>14</v>
      </c>
      <c r="D3" s="774" t="s">
        <v>106</v>
      </c>
      <c r="E3" s="773" t="s">
        <v>32</v>
      </c>
      <c r="F3" s="773" t="s">
        <v>33</v>
      </c>
      <c r="G3" s="850">
        <v>43983</v>
      </c>
      <c r="H3" s="851">
        <v>44348</v>
      </c>
      <c r="I3" s="1518" t="s">
        <v>772</v>
      </c>
    </row>
    <row r="4" spans="1:9">
      <c r="A4" s="55" t="s">
        <v>35</v>
      </c>
      <c r="B4" s="255">
        <v>1961350</v>
      </c>
      <c r="C4" s="56">
        <v>2123383</v>
      </c>
      <c r="D4" s="57">
        <v>2309042</v>
      </c>
      <c r="E4" s="58">
        <v>8.6999999999999994E-2</v>
      </c>
      <c r="F4" s="58">
        <v>0.17699999999999999</v>
      </c>
      <c r="G4" s="318">
        <v>4340877</v>
      </c>
      <c r="H4" s="319">
        <v>4432425</v>
      </c>
      <c r="I4" s="330">
        <v>2.1000000000000001E-2</v>
      </c>
    </row>
    <row r="5" spans="1:9">
      <c r="A5" s="59" t="s">
        <v>36</v>
      </c>
      <c r="B5" s="256">
        <v>-2540457</v>
      </c>
      <c r="C5" s="60">
        <v>-557647</v>
      </c>
      <c r="D5" s="61">
        <v>-363380</v>
      </c>
      <c r="E5" s="62">
        <v>-0.34799999999999998</v>
      </c>
      <c r="F5" s="62">
        <v>-0.85699999999999998</v>
      </c>
      <c r="G5" s="318">
        <v>-3881938</v>
      </c>
      <c r="H5" s="319">
        <v>-921027</v>
      </c>
      <c r="I5" s="330">
        <v>-0.76300000000000001</v>
      </c>
    </row>
    <row r="6" spans="1:9" ht="28">
      <c r="A6" s="63" t="s">
        <v>37</v>
      </c>
      <c r="B6" s="257">
        <v>-579107</v>
      </c>
      <c r="C6" s="64">
        <v>1565736</v>
      </c>
      <c r="D6" s="65">
        <v>1945662</v>
      </c>
      <c r="E6" s="66">
        <v>0.24299999999999999</v>
      </c>
      <c r="F6" s="66" t="s">
        <v>204</v>
      </c>
      <c r="G6" s="320">
        <v>458939</v>
      </c>
      <c r="H6" s="321">
        <v>3511398</v>
      </c>
      <c r="I6" s="331">
        <v>6.6509999999999998</v>
      </c>
    </row>
    <row r="7" spans="1:9">
      <c r="A7" s="67" t="s">
        <v>39</v>
      </c>
      <c r="B7" s="256">
        <v>1015663</v>
      </c>
      <c r="C7" s="60">
        <v>1194530</v>
      </c>
      <c r="D7" s="61">
        <v>1191694</v>
      </c>
      <c r="E7" s="58">
        <v>-2E-3</v>
      </c>
      <c r="F7" s="58">
        <v>0.17299999999999999</v>
      </c>
      <c r="G7" s="318">
        <v>1973918</v>
      </c>
      <c r="H7" s="319">
        <v>2386224</v>
      </c>
      <c r="I7" s="330">
        <v>0.20899999999999999</v>
      </c>
    </row>
    <row r="8" spans="1:9">
      <c r="A8" s="67" t="s">
        <v>40</v>
      </c>
      <c r="B8" s="256">
        <v>135680</v>
      </c>
      <c r="C8" s="60">
        <v>-65247</v>
      </c>
      <c r="D8" s="61">
        <v>-136335</v>
      </c>
      <c r="E8" s="62">
        <v>1.0900000000000001</v>
      </c>
      <c r="F8" s="62" t="s">
        <v>204</v>
      </c>
      <c r="G8" s="318">
        <v>277606</v>
      </c>
      <c r="H8" s="319">
        <v>-201582</v>
      </c>
      <c r="I8" s="330" t="s">
        <v>204</v>
      </c>
    </row>
    <row r="9" spans="1:9">
      <c r="A9" s="67" t="s">
        <v>41</v>
      </c>
      <c r="B9" s="256">
        <v>-1628398</v>
      </c>
      <c r="C9" s="60">
        <v>-1680271</v>
      </c>
      <c r="D9" s="61">
        <v>-1860447</v>
      </c>
      <c r="E9" s="62">
        <v>0.107</v>
      </c>
      <c r="F9" s="62">
        <v>0.14299999999999999</v>
      </c>
      <c r="G9" s="318">
        <v>-3407704</v>
      </c>
      <c r="H9" s="319">
        <v>-3540718</v>
      </c>
      <c r="I9" s="330">
        <v>3.9E-2</v>
      </c>
    </row>
    <row r="10" spans="1:9">
      <c r="A10" s="68" t="s">
        <v>42</v>
      </c>
      <c r="B10" s="257">
        <v>-1056162</v>
      </c>
      <c r="C10" s="64">
        <v>1014748</v>
      </c>
      <c r="D10" s="65">
        <v>1140574</v>
      </c>
      <c r="E10" s="69">
        <v>0.124</v>
      </c>
      <c r="F10" s="69" t="s">
        <v>204</v>
      </c>
      <c r="G10" s="320">
        <v>-697241</v>
      </c>
      <c r="H10" s="321">
        <v>2155322</v>
      </c>
      <c r="I10" s="331" t="s">
        <v>204</v>
      </c>
    </row>
    <row r="11" spans="1:9">
      <c r="A11" s="67" t="s">
        <v>43</v>
      </c>
      <c r="B11" s="256">
        <v>414726</v>
      </c>
      <c r="C11" s="60">
        <v>-337599</v>
      </c>
      <c r="D11" s="61">
        <v>-423491</v>
      </c>
      <c r="E11" s="62">
        <v>0.254</v>
      </c>
      <c r="F11" s="62" t="s">
        <v>204</v>
      </c>
      <c r="G11" s="318">
        <v>268980</v>
      </c>
      <c r="H11" s="319">
        <v>-761090</v>
      </c>
      <c r="I11" s="330" t="s">
        <v>204</v>
      </c>
    </row>
    <row r="12" spans="1:9">
      <c r="A12" s="70" t="s">
        <v>44</v>
      </c>
      <c r="B12" s="257">
        <v>-641436</v>
      </c>
      <c r="C12" s="64">
        <v>677149</v>
      </c>
      <c r="D12" s="65">
        <v>717083</v>
      </c>
      <c r="E12" s="71">
        <v>5.8999999999999997E-2</v>
      </c>
      <c r="F12" s="71" t="s">
        <v>204</v>
      </c>
      <c r="G12" s="320">
        <v>-428261</v>
      </c>
      <c r="H12" s="321">
        <v>1394232</v>
      </c>
      <c r="I12" s="331" t="s">
        <v>204</v>
      </c>
    </row>
    <row r="13" spans="1:9">
      <c r="A13" s="72" t="s">
        <v>45</v>
      </c>
      <c r="B13" s="256">
        <v>-21046</v>
      </c>
      <c r="C13" s="60">
        <v>16351</v>
      </c>
      <c r="D13" s="61">
        <v>17614</v>
      </c>
      <c r="E13" s="73">
        <v>7.6999999999999999E-2</v>
      </c>
      <c r="F13" s="73" t="s">
        <v>204</v>
      </c>
      <c r="G13" s="318">
        <v>-17145</v>
      </c>
      <c r="H13" s="319">
        <v>33965</v>
      </c>
      <c r="I13" s="330" t="s">
        <v>204</v>
      </c>
    </row>
    <row r="14" spans="1:9">
      <c r="A14" s="70" t="s">
        <v>46</v>
      </c>
      <c r="B14" s="257">
        <v>-620390</v>
      </c>
      <c r="C14" s="64">
        <v>660798</v>
      </c>
      <c r="D14" s="65">
        <v>699469</v>
      </c>
      <c r="E14" s="71">
        <v>5.8999999999999997E-2</v>
      </c>
      <c r="F14" s="71" t="s">
        <v>204</v>
      </c>
      <c r="G14" s="320">
        <v>-411116</v>
      </c>
      <c r="H14" s="321">
        <v>1360267</v>
      </c>
      <c r="I14" s="331" t="s">
        <v>204</v>
      </c>
    </row>
    <row r="15" spans="1:9" s="3" customFormat="1" ht="15" thickBot="1">
      <c r="A15" s="74" t="s">
        <v>47</v>
      </c>
      <c r="B15" s="258">
        <v>-7.78</v>
      </c>
      <c r="C15" s="75">
        <v>8.2799999999999994</v>
      </c>
      <c r="D15" s="76">
        <v>8.77</v>
      </c>
      <c r="E15" s="77">
        <v>5.8999999999999997E-2</v>
      </c>
      <c r="F15" s="77" t="s">
        <v>204</v>
      </c>
      <c r="G15" s="322">
        <v>-5.15</v>
      </c>
      <c r="H15" s="323">
        <v>17.05</v>
      </c>
      <c r="I15" s="332" t="s">
        <v>204</v>
      </c>
    </row>
    <row r="16" spans="1:9">
      <c r="A16" s="78" t="s">
        <v>22</v>
      </c>
      <c r="B16" s="259">
        <v>132741720</v>
      </c>
      <c r="C16" s="79">
        <v>137031239</v>
      </c>
      <c r="D16" s="61">
        <v>143091752</v>
      </c>
      <c r="E16" s="58">
        <v>4.3999999999999997E-2</v>
      </c>
      <c r="F16" s="58">
        <v>7.8E-2</v>
      </c>
      <c r="G16" s="318">
        <v>132741720</v>
      </c>
      <c r="H16" s="319">
        <v>143091752</v>
      </c>
      <c r="I16" s="330">
        <v>7.8E-2</v>
      </c>
    </row>
    <row r="17" spans="1:9">
      <c r="A17" s="78" t="s">
        <v>48</v>
      </c>
      <c r="B17" s="259">
        <v>129664332</v>
      </c>
      <c r="C17" s="79">
        <v>148626339</v>
      </c>
      <c r="D17" s="61">
        <v>149161803</v>
      </c>
      <c r="E17" s="58">
        <v>4.0000000000000001E-3</v>
      </c>
      <c r="F17" s="58">
        <v>0.15</v>
      </c>
      <c r="G17" s="318">
        <v>129664332</v>
      </c>
      <c r="H17" s="319">
        <v>149161803</v>
      </c>
      <c r="I17" s="330">
        <v>0.15</v>
      </c>
    </row>
    <row r="18" spans="1:9" s="3" customFormat="1" ht="15" thickBot="1">
      <c r="A18" s="80" t="s">
        <v>49</v>
      </c>
      <c r="B18" s="260">
        <v>23396062</v>
      </c>
      <c r="C18" s="81">
        <v>24529958</v>
      </c>
      <c r="D18" s="82">
        <v>25073706</v>
      </c>
      <c r="E18" s="77">
        <v>2.1999999999999999E-2</v>
      </c>
      <c r="F18" s="77">
        <v>7.1999999999999995E-2</v>
      </c>
      <c r="G18" s="324">
        <v>23396062</v>
      </c>
      <c r="H18" s="325">
        <v>25073706</v>
      </c>
      <c r="I18" s="332">
        <v>7.1999999999999995E-2</v>
      </c>
    </row>
    <row r="19" spans="1:9" s="15" customFormat="1">
      <c r="A19" s="83" t="s">
        <v>50</v>
      </c>
      <c r="B19" s="261"/>
      <c r="C19" s="79"/>
      <c r="D19" s="85"/>
      <c r="E19" s="58"/>
      <c r="F19" s="58"/>
      <c r="G19" s="326"/>
      <c r="H19" s="327"/>
      <c r="I19" s="331"/>
    </row>
    <row r="20" spans="1:9">
      <c r="A20" s="72" t="s">
        <v>51</v>
      </c>
      <c r="B20" s="261">
        <v>4.0300000000000002E-2</v>
      </c>
      <c r="C20" s="84">
        <v>3.73E-2</v>
      </c>
      <c r="D20" s="86">
        <v>4.0099999999999997E-2</v>
      </c>
      <c r="E20" s="87" t="s">
        <v>599</v>
      </c>
      <c r="F20" s="87" t="s">
        <v>600</v>
      </c>
      <c r="G20" s="335">
        <v>4.5499999999999999E-2</v>
      </c>
      <c r="H20" s="336">
        <v>3.9E-2</v>
      </c>
      <c r="I20" s="330" t="s">
        <v>633</v>
      </c>
    </row>
    <row r="21" spans="1:9">
      <c r="A21" s="72" t="s">
        <v>52</v>
      </c>
      <c r="B21" s="261">
        <v>-1.1900000000000001E-2</v>
      </c>
      <c r="C21" s="84">
        <v>2.75E-2</v>
      </c>
      <c r="D21" s="86">
        <v>3.3799999999999997E-2</v>
      </c>
      <c r="E21" s="87" t="s">
        <v>601</v>
      </c>
      <c r="F21" s="87" t="s">
        <v>602</v>
      </c>
      <c r="G21" s="335">
        <v>4.7999999999999996E-3</v>
      </c>
      <c r="H21" s="336">
        <v>3.09E-2</v>
      </c>
      <c r="I21" s="330" t="s">
        <v>773</v>
      </c>
    </row>
    <row r="22" spans="1:9">
      <c r="A22" s="78" t="s">
        <v>53</v>
      </c>
      <c r="B22" s="261">
        <v>1.8599999999999998E-2</v>
      </c>
      <c r="C22" s="84">
        <v>1.43E-2</v>
      </c>
      <c r="D22" s="86">
        <v>1.18E-2</v>
      </c>
      <c r="E22" s="87" t="s">
        <v>603</v>
      </c>
      <c r="F22" s="87" t="s">
        <v>604</v>
      </c>
      <c r="G22" s="335">
        <v>1.95E-2</v>
      </c>
      <c r="H22" s="336">
        <v>1.3100000000000001E-2</v>
      </c>
      <c r="I22" s="330" t="s">
        <v>774</v>
      </c>
    </row>
    <row r="23" spans="1:9">
      <c r="A23" s="78" t="s">
        <v>24</v>
      </c>
      <c r="B23" s="261">
        <v>-0.107</v>
      </c>
      <c r="C23" s="88">
        <v>0.107</v>
      </c>
      <c r="D23" s="89">
        <v>0.113</v>
      </c>
      <c r="E23" s="87" t="s">
        <v>605</v>
      </c>
      <c r="F23" s="87" t="s">
        <v>606</v>
      </c>
      <c r="G23" s="335">
        <v>-3.3000000000000002E-2</v>
      </c>
      <c r="H23" s="336">
        <v>0.109</v>
      </c>
      <c r="I23" s="330" t="s">
        <v>775</v>
      </c>
    </row>
    <row r="24" spans="1:9" s="3" customFormat="1" ht="15" thickBot="1">
      <c r="A24" s="90" t="s">
        <v>54</v>
      </c>
      <c r="B24" s="262">
        <v>-1.2E-2</v>
      </c>
      <c r="C24" s="91">
        <v>1.0999999999999999E-2</v>
      </c>
      <c r="D24" s="92">
        <v>1.0999999999999999E-2</v>
      </c>
      <c r="E24" s="93" t="s">
        <v>607</v>
      </c>
      <c r="F24" s="93" t="s">
        <v>608</v>
      </c>
      <c r="G24" s="337">
        <v>-4.0000000000000001E-3</v>
      </c>
      <c r="H24" s="338">
        <v>1.0999999999999999E-2</v>
      </c>
      <c r="I24" s="332" t="s">
        <v>776</v>
      </c>
    </row>
    <row r="25" spans="1:9" s="15" customFormat="1">
      <c r="A25" s="94" t="s">
        <v>55</v>
      </c>
      <c r="B25" s="261"/>
      <c r="C25" s="88"/>
      <c r="D25" s="89"/>
      <c r="E25" s="87"/>
      <c r="F25" s="87"/>
      <c r="G25" s="339"/>
      <c r="H25" s="340"/>
      <c r="I25" s="331"/>
    </row>
    <row r="26" spans="1:9" ht="16.5">
      <c r="A26" s="78" t="s">
        <v>650</v>
      </c>
      <c r="B26" s="261">
        <v>2.8899999999999999E-2</v>
      </c>
      <c r="C26" s="84">
        <v>3.5499999999999997E-2</v>
      </c>
      <c r="D26" s="86">
        <v>3.5299999999999998E-2</v>
      </c>
      <c r="E26" s="87" t="s">
        <v>600</v>
      </c>
      <c r="F26" s="87" t="s">
        <v>609</v>
      </c>
      <c r="G26" s="335">
        <v>2.8899999999999999E-2</v>
      </c>
      <c r="H26" s="336">
        <v>3.5299999999999998E-2</v>
      </c>
      <c r="I26" s="330" t="s">
        <v>609</v>
      </c>
    </row>
    <row r="27" spans="1:9">
      <c r="A27" s="78" t="s">
        <v>56</v>
      </c>
      <c r="B27" s="261">
        <v>2.35E-2</v>
      </c>
      <c r="C27" s="84">
        <v>2.7699999999999999E-2</v>
      </c>
      <c r="D27" s="86">
        <v>2.6700000000000002E-2</v>
      </c>
      <c r="E27" s="87" t="s">
        <v>610</v>
      </c>
      <c r="F27" s="87" t="s">
        <v>611</v>
      </c>
      <c r="G27" s="335">
        <v>2.35E-2</v>
      </c>
      <c r="H27" s="336">
        <v>2.6700000000000002E-2</v>
      </c>
      <c r="I27" s="330" t="s">
        <v>611</v>
      </c>
    </row>
    <row r="28" spans="1:9" ht="16.5">
      <c r="A28" s="78" t="s">
        <v>648</v>
      </c>
      <c r="B28" s="261">
        <v>3.78E-2</v>
      </c>
      <c r="C28" s="84">
        <v>4.9799999999999997E-2</v>
      </c>
      <c r="D28" s="86">
        <v>4.7899999999999998E-2</v>
      </c>
      <c r="E28" s="87" t="s">
        <v>612</v>
      </c>
      <c r="F28" s="87" t="s">
        <v>613</v>
      </c>
      <c r="G28" s="335">
        <v>3.78E-2</v>
      </c>
      <c r="H28" s="336">
        <v>4.7899999999999998E-2</v>
      </c>
      <c r="I28" s="330" t="s">
        <v>613</v>
      </c>
    </row>
    <row r="29" spans="1:9" ht="16.5">
      <c r="A29" s="78" t="s">
        <v>649</v>
      </c>
      <c r="B29" s="261">
        <v>7.6600000000000001E-2</v>
      </c>
      <c r="C29" s="84">
        <v>1.6299999999999999E-2</v>
      </c>
      <c r="D29" s="86">
        <v>1.0200000000000001E-2</v>
      </c>
      <c r="E29" s="87" t="s">
        <v>614</v>
      </c>
      <c r="F29" s="87" t="s">
        <v>615</v>
      </c>
      <c r="G29" s="335">
        <v>5.8500000000000003E-2</v>
      </c>
      <c r="H29" s="336">
        <v>1.29E-2</v>
      </c>
      <c r="I29" s="330" t="s">
        <v>777</v>
      </c>
    </row>
    <row r="30" spans="1:9">
      <c r="A30" s="78" t="s">
        <v>57</v>
      </c>
      <c r="B30" s="263">
        <v>2.1890000000000001</v>
      </c>
      <c r="C30" s="88">
        <v>2.0019999999999998</v>
      </c>
      <c r="D30" s="89">
        <v>1.8580000000000001</v>
      </c>
      <c r="E30" s="87" t="s">
        <v>616</v>
      </c>
      <c r="F30" s="87" t="s">
        <v>617</v>
      </c>
      <c r="G30" s="335">
        <v>2.1890000000000001</v>
      </c>
      <c r="H30" s="336">
        <v>1.8580000000000001</v>
      </c>
      <c r="I30" s="330" t="s">
        <v>617</v>
      </c>
    </row>
    <row r="31" spans="1:9" s="3" customFormat="1" ht="15" thickBot="1">
      <c r="A31" s="74" t="s">
        <v>58</v>
      </c>
      <c r="B31" s="262">
        <v>1.675</v>
      </c>
      <c r="C31" s="91">
        <v>1.429</v>
      </c>
      <c r="D31" s="92">
        <v>1.37</v>
      </c>
      <c r="E31" s="93" t="s">
        <v>618</v>
      </c>
      <c r="F31" s="93" t="s">
        <v>619</v>
      </c>
      <c r="G31" s="337">
        <v>1.675</v>
      </c>
      <c r="H31" s="338">
        <v>1.37</v>
      </c>
      <c r="I31" s="332" t="s">
        <v>619</v>
      </c>
    </row>
    <row r="32" spans="1:9">
      <c r="A32" s="95" t="s">
        <v>59</v>
      </c>
      <c r="B32" s="263"/>
      <c r="C32" s="88"/>
      <c r="D32" s="89"/>
      <c r="E32" s="87"/>
      <c r="F32" s="87"/>
      <c r="G32" s="335"/>
      <c r="H32" s="336"/>
      <c r="I32" s="330"/>
    </row>
    <row r="33" spans="1:9" s="15" customFormat="1" ht="16.5">
      <c r="A33" s="96" t="s">
        <v>647</v>
      </c>
      <c r="B33" s="263">
        <v>0.502</v>
      </c>
      <c r="C33" s="88">
        <v>0.44</v>
      </c>
      <c r="D33" s="89">
        <v>0.437</v>
      </c>
      <c r="E33" s="87" t="s">
        <v>620</v>
      </c>
      <c r="F33" s="87" t="s">
        <v>621</v>
      </c>
      <c r="G33" s="335">
        <v>0.46400000000000002</v>
      </c>
      <c r="H33" s="336">
        <v>0.439</v>
      </c>
      <c r="I33" s="330" t="s">
        <v>778</v>
      </c>
    </row>
    <row r="34" spans="1:9" s="3" customFormat="1" ht="15" thickBot="1">
      <c r="A34" s="97" t="s">
        <v>60</v>
      </c>
      <c r="B34" s="264">
        <v>3.0700000000000002E-2</v>
      </c>
      <c r="C34" s="98">
        <v>2.8299999999999999E-2</v>
      </c>
      <c r="D34" s="99">
        <v>2.9600000000000001E-2</v>
      </c>
      <c r="E34" s="100" t="s">
        <v>622</v>
      </c>
      <c r="F34" s="100" t="s">
        <v>623</v>
      </c>
      <c r="G34" s="337">
        <v>3.2599999999999997E-2</v>
      </c>
      <c r="H34" s="338">
        <v>2.92E-2</v>
      </c>
      <c r="I34" s="332" t="s">
        <v>740</v>
      </c>
    </row>
    <row r="35" spans="1:9">
      <c r="A35" s="95" t="s">
        <v>61</v>
      </c>
      <c r="B35" s="265"/>
      <c r="C35" s="88"/>
      <c r="D35" s="89"/>
      <c r="E35" s="87"/>
      <c r="F35" s="87"/>
      <c r="G35" s="335"/>
      <c r="H35" s="336"/>
      <c r="I35" s="330"/>
    </row>
    <row r="36" spans="1:9" s="15" customFormat="1" ht="16.5">
      <c r="A36" s="78" t="s">
        <v>646</v>
      </c>
      <c r="B36" s="266">
        <v>0.79800000000000004</v>
      </c>
      <c r="C36" s="101">
        <v>0.85499999999999998</v>
      </c>
      <c r="D36" s="102">
        <v>0.88900000000000001</v>
      </c>
      <c r="E36" s="87" t="s">
        <v>513</v>
      </c>
      <c r="F36" s="87" t="s">
        <v>624</v>
      </c>
      <c r="G36" s="335">
        <v>0.79800000000000004</v>
      </c>
      <c r="H36" s="336">
        <v>0.88900000000000001</v>
      </c>
      <c r="I36" s="330" t="s">
        <v>624</v>
      </c>
    </row>
    <row r="37" spans="1:9" s="3" customFormat="1" ht="17" thickBot="1">
      <c r="A37" s="74" t="s">
        <v>645</v>
      </c>
      <c r="B37" s="267">
        <v>0.59799999999999998</v>
      </c>
      <c r="C37" s="103">
        <v>0.96399999999999997</v>
      </c>
      <c r="D37" s="104">
        <v>1.0740000000000001</v>
      </c>
      <c r="E37" s="93" t="s">
        <v>625</v>
      </c>
      <c r="F37" s="93" t="s">
        <v>626</v>
      </c>
      <c r="G37" s="335">
        <v>0.59799999999999998</v>
      </c>
      <c r="H37" s="338">
        <v>1.018</v>
      </c>
      <c r="I37" s="332" t="s">
        <v>779</v>
      </c>
    </row>
    <row r="38" spans="1:9" ht="16">
      <c r="A38" s="94" t="s">
        <v>651</v>
      </c>
      <c r="B38" s="266"/>
      <c r="C38" s="101"/>
      <c r="D38" s="102"/>
      <c r="E38" s="87"/>
      <c r="F38" s="87"/>
      <c r="G38" s="341"/>
      <c r="H38" s="336"/>
      <c r="I38" s="330"/>
    </row>
    <row r="39" spans="1:9" s="15" customFormat="1" ht="16.5">
      <c r="A39" s="249" t="s">
        <v>641</v>
      </c>
      <c r="B39" s="268">
        <v>0.14799999999999999</v>
      </c>
      <c r="C39" s="105">
        <v>0.1646</v>
      </c>
      <c r="D39" s="106">
        <v>0.15340000000000001</v>
      </c>
      <c r="E39" s="87" t="s">
        <v>627</v>
      </c>
      <c r="F39" s="87" t="s">
        <v>628</v>
      </c>
      <c r="G39" s="335">
        <v>0.14799999999999999</v>
      </c>
      <c r="H39" s="336">
        <v>0.15340000000000001</v>
      </c>
      <c r="I39" s="330" t="s">
        <v>628</v>
      </c>
    </row>
    <row r="40" spans="1:9" ht="16.5">
      <c r="A40" s="249" t="s">
        <v>642</v>
      </c>
      <c r="B40" s="268">
        <v>0.10539999999999999</v>
      </c>
      <c r="C40" s="105">
        <v>0.10589999999999999</v>
      </c>
      <c r="D40" s="106">
        <v>0.1031</v>
      </c>
      <c r="E40" s="58" t="s">
        <v>629</v>
      </c>
      <c r="F40" s="58" t="s">
        <v>630</v>
      </c>
      <c r="G40" s="335">
        <v>0.10539999999999999</v>
      </c>
      <c r="H40" s="336">
        <v>0.1031</v>
      </c>
      <c r="I40" s="330" t="s">
        <v>780</v>
      </c>
    </row>
    <row r="41" spans="1:9" s="3" customFormat="1" ht="17" thickBot="1">
      <c r="A41" s="249" t="s">
        <v>643</v>
      </c>
      <c r="B41" s="269" t="s">
        <v>62</v>
      </c>
      <c r="C41" s="107">
        <v>0.1111</v>
      </c>
      <c r="D41" s="108">
        <v>0.1123</v>
      </c>
      <c r="E41" s="93" t="s">
        <v>631</v>
      </c>
      <c r="F41" s="93" t="s">
        <v>632</v>
      </c>
      <c r="G41" s="337">
        <v>0.11219999999999999</v>
      </c>
      <c r="H41" s="338">
        <v>0.1123</v>
      </c>
      <c r="I41" s="332" t="s">
        <v>632</v>
      </c>
    </row>
    <row r="42" spans="1:9" s="278" customFormat="1" ht="16">
      <c r="A42" s="274" t="s">
        <v>640</v>
      </c>
      <c r="B42" s="275"/>
      <c r="C42" s="276"/>
      <c r="D42" s="273"/>
      <c r="E42" s="277"/>
      <c r="F42" s="277"/>
      <c r="G42" s="341"/>
      <c r="H42" s="342"/>
      <c r="I42" s="333"/>
    </row>
    <row r="43" spans="1:9" s="250" customFormat="1" ht="16.5">
      <c r="A43" s="249" t="s">
        <v>644</v>
      </c>
      <c r="B43" s="268">
        <v>0.15939999999999999</v>
      </c>
      <c r="C43" s="105">
        <v>0.1787</v>
      </c>
      <c r="D43" s="106">
        <v>0.17219999999999999</v>
      </c>
      <c r="E43" s="87" t="s">
        <v>633</v>
      </c>
      <c r="F43" s="87" t="s">
        <v>634</v>
      </c>
      <c r="G43" s="335">
        <v>0.15939999999999999</v>
      </c>
      <c r="H43" s="336">
        <v>0.17219999999999999</v>
      </c>
      <c r="I43" s="334" t="s">
        <v>634</v>
      </c>
    </row>
    <row r="44" spans="1:9" s="250" customFormat="1" ht="16.5">
      <c r="A44" s="249" t="s">
        <v>642</v>
      </c>
      <c r="B44" s="268">
        <v>0.13830000000000001</v>
      </c>
      <c r="C44" s="105">
        <v>0.14480000000000001</v>
      </c>
      <c r="D44" s="106">
        <v>0.14660000000000001</v>
      </c>
      <c r="E44" s="87" t="s">
        <v>635</v>
      </c>
      <c r="F44" s="87" t="s">
        <v>636</v>
      </c>
      <c r="G44" s="335">
        <v>0.13830000000000001</v>
      </c>
      <c r="H44" s="336">
        <v>0.14660000000000001</v>
      </c>
      <c r="I44" s="334" t="s">
        <v>781</v>
      </c>
    </row>
    <row r="45" spans="1:9" s="250" customFormat="1" ht="16.5">
      <c r="A45" s="249" t="s">
        <v>643</v>
      </c>
      <c r="B45" s="268">
        <v>0.1454</v>
      </c>
      <c r="C45" s="105">
        <v>0.14879999999999999</v>
      </c>
      <c r="D45" s="106">
        <v>0.15260000000000001</v>
      </c>
      <c r="E45" s="87" t="s">
        <v>637</v>
      </c>
      <c r="F45" s="87" t="s">
        <v>638</v>
      </c>
      <c r="G45" s="335">
        <v>0.1454</v>
      </c>
      <c r="H45" s="336">
        <v>0.15260000000000001</v>
      </c>
      <c r="I45" s="334" t="s">
        <v>638</v>
      </c>
    </row>
    <row r="46" spans="1:9" s="3" customFormat="1" ht="15" thickBot="1">
      <c r="A46" s="248" t="s">
        <v>63</v>
      </c>
      <c r="B46" s="251">
        <v>38219</v>
      </c>
      <c r="C46" s="252">
        <v>36233</v>
      </c>
      <c r="D46" s="253">
        <v>35776</v>
      </c>
      <c r="E46" s="254">
        <v>-1.2999999999999999E-2</v>
      </c>
      <c r="F46" s="254">
        <v>-6.4000000000000001E-2</v>
      </c>
      <c r="G46" s="328">
        <v>38219</v>
      </c>
      <c r="H46" s="329">
        <v>35776</v>
      </c>
      <c r="I46" s="332">
        <v>-6.4000000000000001E-2</v>
      </c>
    </row>
    <row r="47" spans="1:9" s="15" customFormat="1" ht="14.25" customHeight="1">
      <c r="A47" s="109" t="s">
        <v>64</v>
      </c>
      <c r="B47" s="270"/>
      <c r="C47" s="110"/>
      <c r="D47" s="111"/>
      <c r="E47" s="112"/>
      <c r="F47" s="112"/>
      <c r="G47" s="318"/>
      <c r="H47" s="319"/>
      <c r="I47" s="330"/>
    </row>
    <row r="48" spans="1:9" s="15" customFormat="1">
      <c r="A48" s="113" t="s">
        <v>65</v>
      </c>
      <c r="B48" s="271">
        <v>94382</v>
      </c>
      <c r="C48" s="114">
        <v>94382</v>
      </c>
      <c r="D48" s="115">
        <v>94382</v>
      </c>
      <c r="E48" s="58">
        <v>0</v>
      </c>
      <c r="F48" s="58">
        <v>0</v>
      </c>
      <c r="G48" s="318">
        <v>94382</v>
      </c>
      <c r="H48" s="319">
        <v>94382</v>
      </c>
      <c r="I48" s="330">
        <v>0</v>
      </c>
    </row>
    <row r="49" spans="1:9" ht="17">
      <c r="A49" s="113" t="s">
        <v>639</v>
      </c>
      <c r="B49" s="271">
        <v>14977</v>
      </c>
      <c r="C49" s="114">
        <v>14872</v>
      </c>
      <c r="D49" s="115">
        <v>14866</v>
      </c>
      <c r="E49" s="116">
        <v>0</v>
      </c>
      <c r="F49" s="116">
        <v>-7.0000000000000001E-3</v>
      </c>
      <c r="G49" s="318">
        <v>14977</v>
      </c>
      <c r="H49" s="319">
        <v>14866</v>
      </c>
      <c r="I49" s="330">
        <v>-7.0000000000000001E-3</v>
      </c>
    </row>
    <row r="50" spans="1:9" s="3" customFormat="1" ht="15" thickBot="1">
      <c r="A50" s="74" t="s">
        <v>66</v>
      </c>
      <c r="B50" s="272">
        <v>79405</v>
      </c>
      <c r="C50" s="117">
        <v>79510</v>
      </c>
      <c r="D50" s="118">
        <v>79516</v>
      </c>
      <c r="E50" s="119">
        <v>0</v>
      </c>
      <c r="F50" s="119">
        <v>1E-3</v>
      </c>
      <c r="G50" s="324">
        <v>79405</v>
      </c>
      <c r="H50" s="325">
        <v>79516</v>
      </c>
      <c r="I50" s="332">
        <v>1E-3</v>
      </c>
    </row>
    <row r="51" spans="1:9">
      <c r="A51" s="7"/>
      <c r="B51" s="7"/>
      <c r="C51" s="7"/>
      <c r="D51" s="7"/>
      <c r="E51" s="7"/>
      <c r="F51" s="7"/>
      <c r="G51" s="7"/>
      <c r="H51" s="7"/>
      <c r="I51" s="7"/>
    </row>
    <row r="52" spans="1:9">
      <c r="A52" s="7"/>
      <c r="B52" s="7"/>
      <c r="C52" s="7"/>
      <c r="D52" s="7"/>
      <c r="E52" s="7"/>
      <c r="F52" s="7"/>
      <c r="G52" s="7"/>
      <c r="H52" s="7"/>
      <c r="I52" s="7"/>
    </row>
    <row r="53" spans="1:9">
      <c r="A53" s="46" t="s">
        <v>652</v>
      </c>
      <c r="B53" s="242"/>
      <c r="C53" s="242"/>
      <c r="D53" s="242"/>
      <c r="E53" s="242"/>
      <c r="F53" s="242"/>
      <c r="G53" s="242"/>
      <c r="H53" s="242"/>
      <c r="I53" s="242"/>
    </row>
    <row r="54" spans="1:9">
      <c r="A54" s="46" t="s">
        <v>653</v>
      </c>
      <c r="B54" s="242"/>
      <c r="C54" s="242"/>
      <c r="D54" s="242"/>
      <c r="E54" s="242"/>
      <c r="F54" s="242"/>
      <c r="G54" s="242"/>
      <c r="H54" s="242"/>
      <c r="I54" s="242"/>
    </row>
    <row r="55" spans="1:9">
      <c r="A55" s="46" t="s">
        <v>654</v>
      </c>
      <c r="B55" s="242"/>
      <c r="C55" s="242"/>
      <c r="D55" s="242"/>
      <c r="E55" s="242"/>
      <c r="F55" s="242"/>
      <c r="G55" s="245"/>
      <c r="H55" s="245"/>
      <c r="I55" s="245"/>
    </row>
    <row r="56" spans="1:9">
      <c r="A56" s="46" t="s">
        <v>655</v>
      </c>
      <c r="B56" s="242"/>
      <c r="C56" s="242"/>
      <c r="D56" s="242"/>
      <c r="E56" s="242"/>
      <c r="F56" s="242"/>
      <c r="G56" s="245"/>
      <c r="H56" s="245"/>
      <c r="I56" s="245"/>
    </row>
    <row r="57" spans="1:9">
      <c r="A57" s="46" t="s">
        <v>656</v>
      </c>
      <c r="B57" s="242"/>
      <c r="C57" s="242"/>
      <c r="D57" s="242"/>
      <c r="E57" s="242"/>
      <c r="F57" s="242"/>
      <c r="G57" s="245"/>
      <c r="H57" s="245"/>
      <c r="I57" s="245"/>
    </row>
    <row r="58" spans="1:9">
      <c r="A58" s="246" t="s">
        <v>657</v>
      </c>
      <c r="B58" s="243"/>
      <c r="C58" s="243"/>
      <c r="D58" s="243"/>
      <c r="E58" s="243"/>
      <c r="F58" s="243"/>
      <c r="G58" s="243"/>
      <c r="H58" s="243"/>
      <c r="I58" s="243"/>
    </row>
    <row r="59" spans="1:9">
      <c r="A59" s="279" t="s">
        <v>658</v>
      </c>
      <c r="B59" s="244"/>
      <c r="C59" s="244"/>
      <c r="D59" s="244"/>
      <c r="E59" s="244"/>
      <c r="F59" s="244"/>
      <c r="G59" s="242"/>
      <c r="H59" s="242"/>
      <c r="I59" s="242"/>
    </row>
    <row r="60" spans="1:9">
      <c r="A60" s="46" t="s">
        <v>659</v>
      </c>
      <c r="B60" s="242"/>
      <c r="C60" s="242"/>
      <c r="D60" s="242"/>
      <c r="E60" s="242"/>
      <c r="F60" s="242"/>
      <c r="G60" s="242"/>
      <c r="H60" s="242"/>
      <c r="I60" s="242"/>
    </row>
    <row r="61" spans="1:9">
      <c r="A61" s="46" t="s">
        <v>660</v>
      </c>
      <c r="B61" s="242"/>
      <c r="C61" s="242"/>
      <c r="D61" s="242"/>
      <c r="E61" s="242"/>
      <c r="F61" s="242"/>
      <c r="G61" s="245"/>
      <c r="H61" s="245"/>
      <c r="I61" s="245"/>
    </row>
    <row r="62" spans="1:9">
      <c r="A62" s="247" t="s">
        <v>661</v>
      </c>
      <c r="B62" s="242"/>
      <c r="C62" s="242"/>
      <c r="D62" s="242"/>
      <c r="E62" s="242"/>
      <c r="F62" s="242"/>
      <c r="G62" s="245"/>
      <c r="H62" s="245"/>
      <c r="I62" s="245"/>
    </row>
    <row r="63" spans="1:9">
      <c r="A63" s="46" t="s">
        <v>662</v>
      </c>
      <c r="B63" s="242"/>
      <c r="C63" s="242"/>
      <c r="D63" s="242"/>
      <c r="E63" s="242"/>
      <c r="F63" s="242"/>
      <c r="G63" s="245"/>
      <c r="H63" s="245"/>
      <c r="I63" s="245"/>
    </row>
    <row r="64" spans="1:9">
      <c r="A64" s="46" t="s">
        <v>663</v>
      </c>
      <c r="B64" s="242"/>
      <c r="C64" s="242"/>
      <c r="D64" s="242"/>
      <c r="E64" s="242"/>
      <c r="F64" s="242"/>
      <c r="G64" s="245"/>
      <c r="H64" s="245"/>
      <c r="I64" s="245"/>
    </row>
    <row r="65" spans="1:9">
      <c r="A65" s="46" t="s">
        <v>664</v>
      </c>
      <c r="B65" s="242"/>
      <c r="C65" s="242"/>
      <c r="D65" s="242"/>
      <c r="E65" s="242"/>
      <c r="F65" s="242"/>
      <c r="G65" s="242"/>
      <c r="H65" s="242"/>
      <c r="I65" s="242"/>
    </row>
    <row r="66" spans="1:9">
      <c r="A66" s="1832"/>
      <c r="B66" s="1832"/>
      <c r="C66" s="1832"/>
      <c r="D66" s="1832"/>
      <c r="E66" s="1832"/>
      <c r="F66" s="1832"/>
      <c r="G66" s="1832"/>
      <c r="H66" s="1832"/>
      <c r="I66" s="1832"/>
    </row>
    <row r="67" spans="1:9">
      <c r="A67" s="1832"/>
      <c r="B67" s="1832"/>
      <c r="C67" s="1832"/>
      <c r="D67" s="1832"/>
      <c r="E67" s="1832"/>
      <c r="F67" s="1832"/>
      <c r="G67" s="1832"/>
      <c r="H67" s="1832"/>
      <c r="I67" s="1832"/>
    </row>
    <row r="68" spans="1:9">
      <c r="A68" s="46"/>
      <c r="B68" s="233"/>
      <c r="C68" s="233"/>
      <c r="D68" s="233"/>
      <c r="E68" s="233"/>
      <c r="F68" s="233"/>
      <c r="G68" s="234"/>
      <c r="H68" s="234"/>
      <c r="I68" s="234"/>
    </row>
  </sheetData>
  <mergeCells count="6">
    <mergeCell ref="A67:I67"/>
    <mergeCell ref="A66:I66"/>
    <mergeCell ref="B1:D2"/>
    <mergeCell ref="E1:F2"/>
    <mergeCell ref="G1:H2"/>
    <mergeCell ref="I1:I2"/>
  </mergeCells>
  <hyperlinks>
    <hyperlink ref="A3" location="Índice!A1" display="Volver al índice" xr:uid="{981CC729-77F0-4A93-BA07-820218E0BB2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4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47" style="47" customWidth="1"/>
    <col min="2" max="6" width="11.453125" style="47"/>
    <col min="7" max="7" width="10.6328125" style="47" bestFit="1" customWidth="1"/>
    <col min="8" max="8" width="11.81640625" style="47" bestFit="1" customWidth="1"/>
    <col min="9" max="9" width="15.6328125" style="47" bestFit="1" customWidth="1"/>
  </cols>
  <sheetData>
    <row r="1" spans="1:9" s="1" customFormat="1">
      <c r="A1" s="120" t="s">
        <v>67</v>
      </c>
      <c r="B1" s="1833" t="s">
        <v>29</v>
      </c>
      <c r="C1" s="1834"/>
      <c r="D1" s="1835"/>
      <c r="E1" s="1833" t="s">
        <v>30</v>
      </c>
      <c r="F1" s="1835"/>
      <c r="G1" s="1833" t="s">
        <v>782</v>
      </c>
      <c r="H1" s="1835"/>
      <c r="I1" s="1839" t="s">
        <v>771</v>
      </c>
    </row>
    <row r="2" spans="1:9" s="1" customFormat="1">
      <c r="A2" s="121" t="s">
        <v>31</v>
      </c>
      <c r="B2" s="1836"/>
      <c r="C2" s="1837"/>
      <c r="D2" s="1838"/>
      <c r="E2" s="1836"/>
      <c r="F2" s="1838"/>
      <c r="G2" s="1836"/>
      <c r="H2" s="1838"/>
      <c r="I2" s="1839"/>
    </row>
    <row r="3" spans="1:9" s="4" customFormat="1" ht="15" thickBot="1">
      <c r="A3" s="45" t="s">
        <v>34</v>
      </c>
      <c r="B3" s="772" t="s">
        <v>105</v>
      </c>
      <c r="C3" s="773" t="s">
        <v>14</v>
      </c>
      <c r="D3" s="774" t="s">
        <v>106</v>
      </c>
      <c r="E3" s="773" t="s">
        <v>32</v>
      </c>
      <c r="F3" s="773" t="s">
        <v>33</v>
      </c>
      <c r="G3" s="850">
        <v>43983</v>
      </c>
      <c r="H3" s="851">
        <v>44348</v>
      </c>
      <c r="I3" s="1518" t="s">
        <v>772</v>
      </c>
    </row>
    <row r="4" spans="1:9">
      <c r="A4" s="122" t="s">
        <v>68</v>
      </c>
      <c r="B4" s="123"/>
      <c r="C4" s="124"/>
      <c r="D4" s="125"/>
      <c r="E4" s="126"/>
      <c r="F4" s="236"/>
      <c r="G4" s="344"/>
      <c r="H4" s="345"/>
      <c r="I4" s="350"/>
    </row>
    <row r="5" spans="1:9">
      <c r="A5" s="127" t="s">
        <v>69</v>
      </c>
      <c r="B5" s="128">
        <v>-528404</v>
      </c>
      <c r="C5" s="129">
        <v>724547</v>
      </c>
      <c r="D5" s="130">
        <v>727577</v>
      </c>
      <c r="E5" s="156">
        <v>4.0000000000000001E-3</v>
      </c>
      <c r="F5" s="157" t="s">
        <v>38</v>
      </c>
      <c r="G5" s="344">
        <v>-386200</v>
      </c>
      <c r="H5" s="345">
        <v>1452124</v>
      </c>
      <c r="I5" s="350" t="s">
        <v>38</v>
      </c>
    </row>
    <row r="6" spans="1:9">
      <c r="A6" s="127" t="s">
        <v>70</v>
      </c>
      <c r="B6" s="128">
        <v>-39583</v>
      </c>
      <c r="C6" s="129">
        <v>11453</v>
      </c>
      <c r="D6" s="130">
        <v>15162</v>
      </c>
      <c r="E6" s="156">
        <v>0.32400000000000001</v>
      </c>
      <c r="F6" s="157" t="s">
        <v>38</v>
      </c>
      <c r="G6" s="344">
        <v>-32754</v>
      </c>
      <c r="H6" s="345">
        <v>26615</v>
      </c>
      <c r="I6" s="350" t="s">
        <v>38</v>
      </c>
    </row>
    <row r="7" spans="1:9">
      <c r="A7" s="122" t="s">
        <v>71</v>
      </c>
      <c r="B7" s="131"/>
      <c r="C7" s="132"/>
      <c r="D7" s="133"/>
      <c r="E7" s="156"/>
      <c r="F7" s="157"/>
      <c r="G7" s="346"/>
      <c r="H7" s="347"/>
      <c r="I7" s="350"/>
    </row>
    <row r="8" spans="1:9" ht="17">
      <c r="A8" s="127" t="s">
        <v>72</v>
      </c>
      <c r="B8" s="128">
        <v>-271439</v>
      </c>
      <c r="C8" s="129">
        <v>13738</v>
      </c>
      <c r="D8" s="130">
        <v>54058</v>
      </c>
      <c r="E8" s="156">
        <v>2.9350000000000001</v>
      </c>
      <c r="F8" s="157" t="s">
        <v>38</v>
      </c>
      <c r="G8" s="344">
        <v>-238113</v>
      </c>
      <c r="H8" s="345">
        <v>67796</v>
      </c>
      <c r="I8" s="350" t="s">
        <v>38</v>
      </c>
    </row>
    <row r="9" spans="1:9">
      <c r="A9" s="127" t="s">
        <v>73</v>
      </c>
      <c r="B9" s="128">
        <v>-14096</v>
      </c>
      <c r="C9" s="129">
        <v>1358</v>
      </c>
      <c r="D9" s="130">
        <v>5202</v>
      </c>
      <c r="E9" s="156">
        <v>2.83</v>
      </c>
      <c r="F9" s="157" t="s">
        <v>38</v>
      </c>
      <c r="G9" s="344">
        <v>-16461</v>
      </c>
      <c r="H9" s="345">
        <v>6561</v>
      </c>
      <c r="I9" s="350" t="s">
        <v>38</v>
      </c>
    </row>
    <row r="10" spans="1:9">
      <c r="A10" s="122" t="s">
        <v>74</v>
      </c>
      <c r="B10" s="131"/>
      <c r="C10" s="132"/>
      <c r="D10" s="133"/>
      <c r="E10" s="156"/>
      <c r="F10" s="157"/>
      <c r="G10" s="346"/>
      <c r="H10" s="347"/>
      <c r="I10" s="351"/>
    </row>
    <row r="11" spans="1:9" ht="17">
      <c r="A11" s="127" t="s">
        <v>75</v>
      </c>
      <c r="B11" s="128">
        <v>99686</v>
      </c>
      <c r="C11" s="129">
        <v>-95573</v>
      </c>
      <c r="D11" s="130">
        <v>-158052</v>
      </c>
      <c r="E11" s="156">
        <v>0.65400000000000003</v>
      </c>
      <c r="F11" s="157" t="s">
        <v>38</v>
      </c>
      <c r="G11" s="344">
        <v>198347</v>
      </c>
      <c r="H11" s="345">
        <v>-253625</v>
      </c>
      <c r="I11" s="350" t="s">
        <v>38</v>
      </c>
    </row>
    <row r="12" spans="1:9">
      <c r="A12" s="127" t="s">
        <v>76</v>
      </c>
      <c r="B12" s="128">
        <v>51232</v>
      </c>
      <c r="C12" s="129">
        <v>34596</v>
      </c>
      <c r="D12" s="130">
        <v>44301</v>
      </c>
      <c r="E12" s="156">
        <v>0.28100000000000003</v>
      </c>
      <c r="F12" s="157">
        <v>-0.13500000000000001</v>
      </c>
      <c r="G12" s="344">
        <v>47153</v>
      </c>
      <c r="H12" s="345">
        <v>78897</v>
      </c>
      <c r="I12" s="352">
        <v>0.67300000000000004</v>
      </c>
    </row>
    <row r="13" spans="1:9">
      <c r="A13" s="122" t="s">
        <v>77</v>
      </c>
      <c r="B13" s="131"/>
      <c r="C13" s="132"/>
      <c r="D13" s="133"/>
      <c r="E13" s="156"/>
      <c r="F13" s="157"/>
      <c r="G13" s="346"/>
      <c r="H13" s="347"/>
      <c r="I13" s="350"/>
    </row>
    <row r="14" spans="1:9">
      <c r="A14" s="127" t="s">
        <v>78</v>
      </c>
      <c r="B14" s="128">
        <v>15616</v>
      </c>
      <c r="C14" s="129">
        <v>11377</v>
      </c>
      <c r="D14" s="130">
        <v>19071</v>
      </c>
      <c r="E14" s="156">
        <v>0.67600000000000005</v>
      </c>
      <c r="F14" s="157">
        <v>0.221</v>
      </c>
      <c r="G14" s="344">
        <v>15975</v>
      </c>
      <c r="H14" s="345">
        <v>30448</v>
      </c>
      <c r="I14" s="352">
        <v>0.90600000000000003</v>
      </c>
    </row>
    <row r="15" spans="1:9">
      <c r="A15" s="127" t="s">
        <v>79</v>
      </c>
      <c r="B15" s="128">
        <v>127105</v>
      </c>
      <c r="C15" s="129">
        <v>25324</v>
      </c>
      <c r="D15" s="130">
        <v>45372</v>
      </c>
      <c r="E15" s="156">
        <v>0.79200000000000004</v>
      </c>
      <c r="F15" s="280">
        <v>-0.64300000000000002</v>
      </c>
      <c r="G15" s="344">
        <v>126593</v>
      </c>
      <c r="H15" s="345">
        <v>70696</v>
      </c>
      <c r="I15" s="352">
        <v>-0.442</v>
      </c>
    </row>
    <row r="16" spans="1:9" s="3" customFormat="1" ht="17" thickBot="1">
      <c r="A16" s="134" t="s">
        <v>80</v>
      </c>
      <c r="B16" s="135">
        <v>-60507</v>
      </c>
      <c r="C16" s="136">
        <v>-66022</v>
      </c>
      <c r="D16" s="137">
        <v>-53222</v>
      </c>
      <c r="E16" s="281">
        <v>-0.19400000000000001</v>
      </c>
      <c r="F16" s="282">
        <v>-0.12</v>
      </c>
      <c r="G16" s="344">
        <v>-125656</v>
      </c>
      <c r="H16" s="345">
        <v>-119244</v>
      </c>
      <c r="I16" s="353">
        <v>-5.0999999999999997E-2</v>
      </c>
    </row>
    <row r="17" spans="1:9" s="3" customFormat="1" ht="15" thickBot="1">
      <c r="A17" s="134" t="s">
        <v>46</v>
      </c>
      <c r="B17" s="138">
        <v>-620390</v>
      </c>
      <c r="C17" s="139">
        <v>660798</v>
      </c>
      <c r="D17" s="140">
        <v>699469</v>
      </c>
      <c r="E17" s="283">
        <v>5.8999999999999997E-2</v>
      </c>
      <c r="F17" s="284" t="s">
        <v>38</v>
      </c>
      <c r="G17" s="349">
        <v>-411116</v>
      </c>
      <c r="H17" s="348">
        <v>1360267</v>
      </c>
      <c r="I17" s="354">
        <v>-4.3090000000000002</v>
      </c>
    </row>
    <row r="20" spans="1:9">
      <c r="A20" s="245" t="s">
        <v>665</v>
      </c>
      <c r="B20" s="245"/>
      <c r="C20" s="245"/>
      <c r="D20" s="245"/>
      <c r="E20" s="245"/>
      <c r="F20" s="245"/>
      <c r="G20" s="245"/>
      <c r="H20" s="245"/>
      <c r="I20" s="245"/>
    </row>
    <row r="21" spans="1:9">
      <c r="A21" s="245" t="s">
        <v>666</v>
      </c>
      <c r="B21" s="245"/>
      <c r="C21" s="245"/>
      <c r="D21" s="245"/>
      <c r="E21" s="245"/>
      <c r="F21" s="245"/>
      <c r="G21" s="245"/>
      <c r="H21" s="245"/>
      <c r="I21" s="245"/>
    </row>
    <row r="22" spans="1:9">
      <c r="A22" s="245" t="s">
        <v>667</v>
      </c>
      <c r="B22" s="245"/>
      <c r="C22" s="245"/>
      <c r="D22" s="245"/>
      <c r="E22" s="245"/>
      <c r="F22" s="245"/>
      <c r="G22" s="245"/>
      <c r="H22" s="245"/>
      <c r="I22" s="245"/>
    </row>
    <row r="23" spans="1:9">
      <c r="A23" s="1840" t="s">
        <v>668</v>
      </c>
      <c r="B23" s="1840"/>
      <c r="C23" s="1840"/>
      <c r="D23" s="1840"/>
      <c r="E23" s="1840"/>
      <c r="F23" s="1840"/>
      <c r="G23" s="1840"/>
      <c r="H23" s="1840"/>
      <c r="I23" s="46"/>
    </row>
    <row r="24" spans="1:9">
      <c r="A24" s="1840"/>
      <c r="B24" s="1840"/>
      <c r="C24" s="1840"/>
      <c r="D24" s="1840"/>
      <c r="E24" s="1840"/>
      <c r="F24" s="1840"/>
      <c r="G24" s="1840"/>
      <c r="H24" s="1840"/>
      <c r="I24" s="285"/>
    </row>
    <row r="25" spans="1:9">
      <c r="A25" s="1841" t="s">
        <v>669</v>
      </c>
      <c r="B25" s="1841"/>
      <c r="C25" s="1841"/>
      <c r="D25" s="1841"/>
      <c r="E25" s="1841"/>
      <c r="F25" s="1841"/>
      <c r="G25" s="1841"/>
      <c r="H25" s="1841"/>
    </row>
    <row r="26" spans="1:9">
      <c r="A26" s="1841"/>
      <c r="B26" s="1841"/>
      <c r="C26" s="1841"/>
      <c r="D26" s="1841"/>
      <c r="E26" s="1841"/>
      <c r="F26" s="1841"/>
      <c r="G26" s="1841"/>
      <c r="H26" s="1841"/>
    </row>
    <row r="28" spans="1:9">
      <c r="B28" s="141"/>
      <c r="C28" s="141"/>
      <c r="D28" s="141"/>
      <c r="E28" s="142"/>
      <c r="F28" s="142"/>
    </row>
    <row r="29" spans="1:9">
      <c r="B29" s="143"/>
      <c r="C29" s="143"/>
      <c r="D29" s="143"/>
      <c r="E29" s="144"/>
      <c r="F29" s="144"/>
    </row>
    <row r="30" spans="1:9">
      <c r="B30" s="143"/>
      <c r="C30" s="143"/>
      <c r="D30" s="143"/>
      <c r="E30" s="145"/>
      <c r="F30" s="144"/>
    </row>
    <row r="31" spans="1:9">
      <c r="B31" s="146"/>
      <c r="C31" s="146"/>
      <c r="D31" s="146"/>
      <c r="E31" s="145"/>
      <c r="F31" s="145"/>
    </row>
    <row r="32" spans="1:9">
      <c r="B32" s="143"/>
      <c r="C32" s="143"/>
      <c r="D32" s="143"/>
      <c r="E32" s="144"/>
      <c r="F32" s="144"/>
    </row>
    <row r="33" spans="2:6">
      <c r="B33" s="143"/>
      <c r="C33" s="143"/>
      <c r="D33" s="143"/>
      <c r="E33" s="145"/>
      <c r="F33" s="145"/>
    </row>
    <row r="34" spans="2:6">
      <c r="B34" s="146"/>
      <c r="C34" s="146"/>
      <c r="D34" s="146"/>
      <c r="E34" s="145"/>
      <c r="F34" s="145"/>
    </row>
    <row r="35" spans="2:6">
      <c r="B35" s="143"/>
      <c r="C35" s="143"/>
      <c r="D35" s="143"/>
      <c r="E35" s="145"/>
      <c r="F35" s="145"/>
    </row>
    <row r="36" spans="2:6">
      <c r="B36" s="143"/>
      <c r="C36" s="143"/>
      <c r="D36" s="143"/>
      <c r="E36" s="144"/>
      <c r="F36" s="145"/>
    </row>
    <row r="37" spans="2:6">
      <c r="B37" s="146"/>
      <c r="C37" s="146"/>
      <c r="D37" s="146"/>
      <c r="E37" s="145"/>
      <c r="F37" s="145"/>
    </row>
    <row r="38" spans="2:6">
      <c r="B38" s="146"/>
      <c r="C38" s="143"/>
      <c r="D38" s="143"/>
      <c r="E38" s="144"/>
      <c r="F38" s="144"/>
    </row>
    <row r="39" spans="2:6">
      <c r="B39" s="146"/>
      <c r="C39" s="143"/>
      <c r="D39" s="143"/>
      <c r="E39" s="144"/>
      <c r="F39" s="145"/>
    </row>
    <row r="40" spans="2:6">
      <c r="B40" s="143"/>
      <c r="C40" s="143"/>
      <c r="D40" s="143"/>
      <c r="E40" s="144"/>
      <c r="F40" s="144"/>
    </row>
    <row r="41" spans="2:6">
      <c r="B41" s="147"/>
      <c r="C41" s="147"/>
      <c r="D41" s="147"/>
      <c r="E41" s="148"/>
      <c r="F41" s="148"/>
    </row>
  </sheetData>
  <mergeCells count="6">
    <mergeCell ref="I1:I2"/>
    <mergeCell ref="A23:H24"/>
    <mergeCell ref="A25:H26"/>
    <mergeCell ref="B1:D2"/>
    <mergeCell ref="E1:F2"/>
    <mergeCell ref="G1:H2"/>
  </mergeCells>
  <hyperlinks>
    <hyperlink ref="A3" location="Índice!A1" display="Volver al índice" xr:uid="{2B4B33FF-2EB0-41CC-B5C6-1479E25DD3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F25"/>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47" customWidth="1"/>
  </cols>
  <sheetData>
    <row r="1" spans="1:6" s="6" customFormat="1" ht="14">
      <c r="A1" s="317" t="s">
        <v>24</v>
      </c>
      <c r="B1" s="1833" t="s">
        <v>29</v>
      </c>
      <c r="C1" s="1834"/>
      <c r="D1" s="1835"/>
      <c r="E1" s="1833" t="s">
        <v>782</v>
      </c>
      <c r="F1" s="1834"/>
    </row>
    <row r="2" spans="1:6" s="6" customFormat="1" ht="14">
      <c r="A2" s="149"/>
      <c r="B2" s="1836"/>
      <c r="C2" s="1837"/>
      <c r="D2" s="1838"/>
      <c r="E2" s="1836"/>
      <c r="F2" s="1837"/>
    </row>
    <row r="3" spans="1:6" s="10" customFormat="1" thickBot="1">
      <c r="A3" s="45" t="s">
        <v>34</v>
      </c>
      <c r="B3" s="772" t="s">
        <v>105</v>
      </c>
      <c r="C3" s="773" t="s">
        <v>14</v>
      </c>
      <c r="D3" s="774" t="s">
        <v>106</v>
      </c>
      <c r="E3" s="850">
        <v>43983</v>
      </c>
      <c r="F3" s="1831">
        <v>44348</v>
      </c>
    </row>
    <row r="4" spans="1:6">
      <c r="A4" s="150" t="s">
        <v>68</v>
      </c>
      <c r="B4" s="235"/>
      <c r="C4" s="236"/>
      <c r="D4" s="237"/>
      <c r="E4" s="151"/>
      <c r="F4" s="151"/>
    </row>
    <row r="5" spans="1:6">
      <c r="A5" s="152" t="s">
        <v>69</v>
      </c>
      <c r="B5" s="153">
        <v>-0.13600000000000001</v>
      </c>
      <c r="C5" s="154">
        <v>0.184</v>
      </c>
      <c r="D5" s="155">
        <v>0.18099999999999999</v>
      </c>
      <c r="E5" s="544">
        <v>-0.05</v>
      </c>
      <c r="F5" s="544">
        <v>0.18099999999999999</v>
      </c>
    </row>
    <row r="6" spans="1:6">
      <c r="A6" s="152" t="s">
        <v>70</v>
      </c>
      <c r="B6" s="156">
        <v>-0.22500000000000001</v>
      </c>
      <c r="C6" s="157">
        <v>6.5000000000000002E-2</v>
      </c>
      <c r="D6" s="158">
        <v>8.2000000000000003E-2</v>
      </c>
      <c r="E6" s="544">
        <v>-9.0999999999999998E-2</v>
      </c>
      <c r="F6" s="544">
        <v>7.2999999999999995E-2</v>
      </c>
    </row>
    <row r="7" spans="1:6">
      <c r="A7" s="159" t="s">
        <v>71</v>
      </c>
      <c r="B7" s="160"/>
      <c r="C7" s="161"/>
      <c r="D7" s="162"/>
      <c r="E7" s="544"/>
      <c r="F7" s="544"/>
    </row>
    <row r="8" spans="1:6" ht="17">
      <c r="A8" s="238" t="s">
        <v>81</v>
      </c>
      <c r="B8" s="156">
        <v>-0.56000000000000005</v>
      </c>
      <c r="C8" s="157">
        <v>2.7E-2</v>
      </c>
      <c r="D8" s="158">
        <v>0.10299999999999999</v>
      </c>
      <c r="E8" s="544">
        <v>-0.248</v>
      </c>
      <c r="F8" s="544">
        <v>6.5000000000000002E-2</v>
      </c>
    </row>
    <row r="9" spans="1:6">
      <c r="A9" s="163" t="s">
        <v>73</v>
      </c>
      <c r="B9" s="156">
        <v>-0.20100000000000001</v>
      </c>
      <c r="C9" s="157">
        <v>6.9000000000000006E-2</v>
      </c>
      <c r="D9" s="158">
        <v>6.9000000000000006E-2</v>
      </c>
      <c r="E9" s="544">
        <v>-0.107</v>
      </c>
      <c r="F9" s="544">
        <v>4.2000000000000003E-2</v>
      </c>
    </row>
    <row r="10" spans="1:6">
      <c r="A10" s="239" t="s">
        <v>74</v>
      </c>
      <c r="B10" s="156"/>
      <c r="C10" s="157"/>
      <c r="D10" s="158"/>
      <c r="E10" s="544"/>
      <c r="F10" s="544"/>
    </row>
    <row r="11" spans="1:6" ht="17">
      <c r="A11" s="152" t="s">
        <v>82</v>
      </c>
      <c r="B11" s="156">
        <v>0.14499999999999999</v>
      </c>
      <c r="C11" s="157">
        <v>-0.14399999999999999</v>
      </c>
      <c r="D11" s="158">
        <v>-0.28199999999999997</v>
      </c>
      <c r="E11" s="544">
        <v>0.14199999999999999</v>
      </c>
      <c r="F11" s="544">
        <v>-0.2</v>
      </c>
    </row>
    <row r="12" spans="1:6">
      <c r="A12" s="152" t="s">
        <v>83</v>
      </c>
      <c r="B12" s="156">
        <v>0.35799999999999998</v>
      </c>
      <c r="C12" s="157">
        <v>0.21299999999999999</v>
      </c>
      <c r="D12" s="158">
        <v>0.28499999999999998</v>
      </c>
      <c r="E12" s="544">
        <v>0.14499999999999999</v>
      </c>
      <c r="F12" s="544">
        <v>0.23499999999999999</v>
      </c>
    </row>
    <row r="13" spans="1:6">
      <c r="A13" s="241" t="s">
        <v>77</v>
      </c>
      <c r="B13" s="156"/>
      <c r="C13" s="157"/>
      <c r="D13" s="158"/>
      <c r="E13" s="544"/>
      <c r="F13" s="544"/>
    </row>
    <row r="14" spans="1:6">
      <c r="A14" s="152" t="s">
        <v>84</v>
      </c>
      <c r="B14" s="164">
        <v>0.10199999999999999</v>
      </c>
      <c r="C14" s="165">
        <v>6.2E-2</v>
      </c>
      <c r="D14" s="166">
        <v>9.7000000000000003E-2</v>
      </c>
      <c r="E14" s="544">
        <v>4.9000000000000002E-2</v>
      </c>
      <c r="F14" s="544">
        <v>8.3000000000000004E-2</v>
      </c>
    </row>
    <row r="15" spans="1:6" s="3" customFormat="1" ht="15" thickBot="1">
      <c r="A15" s="167" t="s">
        <v>85</v>
      </c>
      <c r="B15" s="168">
        <v>0.73499999999999999</v>
      </c>
      <c r="C15" s="169">
        <v>0.11</v>
      </c>
      <c r="D15" s="170">
        <v>0.189</v>
      </c>
      <c r="E15" s="545">
        <v>0.34300000000000003</v>
      </c>
      <c r="F15" s="545">
        <v>0.14799999999999999</v>
      </c>
    </row>
    <row r="16" spans="1:6" s="11" customFormat="1" ht="15" thickBot="1">
      <c r="A16" s="171" t="s">
        <v>86</v>
      </c>
      <c r="B16" s="172">
        <v>-0.107</v>
      </c>
      <c r="C16" s="173">
        <v>0.107</v>
      </c>
      <c r="D16" s="174">
        <v>0.113</v>
      </c>
      <c r="E16" s="546">
        <v>-3.3000000000000002E-2</v>
      </c>
      <c r="F16" s="546">
        <v>0.109</v>
      </c>
    </row>
    <row r="17" spans="1:6">
      <c r="A17" s="47"/>
      <c r="B17" s="47"/>
      <c r="C17" s="47"/>
      <c r="D17" s="47"/>
      <c r="E17" s="47"/>
      <c r="F17" s="47"/>
    </row>
    <row r="18" spans="1:6">
      <c r="A18" s="47"/>
      <c r="B18" s="47"/>
      <c r="C18" s="47"/>
      <c r="D18" s="47"/>
      <c r="E18" s="47"/>
      <c r="F18" s="47"/>
    </row>
    <row r="19" spans="1:6" ht="14.4" customHeight="1">
      <c r="A19" s="1840" t="s">
        <v>822</v>
      </c>
      <c r="B19" s="1840"/>
      <c r="C19" s="1840"/>
      <c r="D19" s="1840"/>
      <c r="E19" s="1840"/>
      <c r="F19" s="1840"/>
    </row>
    <row r="20" spans="1:6">
      <c r="A20" s="1840"/>
      <c r="B20" s="1840"/>
      <c r="C20" s="1840"/>
      <c r="D20" s="1840"/>
      <c r="E20" s="1840"/>
      <c r="F20" s="1840"/>
    </row>
    <row r="21" spans="1:6">
      <c r="A21" s="1840"/>
      <c r="B21" s="1840"/>
      <c r="C21" s="1840"/>
      <c r="D21" s="1840"/>
      <c r="E21" s="1840"/>
      <c r="F21" s="1840"/>
    </row>
    <row r="22" spans="1:6">
      <c r="A22" s="1840" t="s">
        <v>670</v>
      </c>
      <c r="B22" s="1840"/>
      <c r="C22" s="1840"/>
      <c r="D22" s="1840"/>
      <c r="E22" s="1840"/>
      <c r="F22" s="1840"/>
    </row>
    <row r="23" spans="1:6">
      <c r="A23" s="1840"/>
      <c r="B23" s="1840"/>
      <c r="C23" s="1840"/>
      <c r="D23" s="1840"/>
      <c r="E23" s="1840"/>
      <c r="F23" s="1840"/>
    </row>
    <row r="24" spans="1:6">
      <c r="A24" s="1840"/>
      <c r="B24" s="1840"/>
      <c r="C24" s="1840"/>
      <c r="D24" s="1840"/>
      <c r="E24" s="1840"/>
      <c r="F24" s="1840"/>
    </row>
    <row r="25" spans="1:6">
      <c r="A25" s="1840"/>
      <c r="B25" s="1840"/>
      <c r="C25" s="1840"/>
      <c r="D25" s="1840"/>
      <c r="E25" s="1840"/>
      <c r="F25" s="1840"/>
    </row>
  </sheetData>
  <mergeCells count="4">
    <mergeCell ref="A22:F25"/>
    <mergeCell ref="A19:F21"/>
    <mergeCell ref="B1:D2"/>
    <mergeCell ref="E1:F2"/>
  </mergeCells>
  <hyperlinks>
    <hyperlink ref="A3" location="Índice!A1" display="Volver al índice" xr:uid="{89DCD142-09FF-46D4-9602-9A31C0F95D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G2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68.1796875" style="47" customWidth="1"/>
    <col min="2" max="4" width="15.36328125" style="47" customWidth="1"/>
    <col min="5" max="6" width="11.54296875" style="47" bestFit="1" customWidth="1"/>
    <col min="7" max="7" width="11.453125" style="47"/>
  </cols>
  <sheetData>
    <row r="1" spans="1:7" s="6" customFormat="1" ht="14">
      <c r="A1" s="53" t="s">
        <v>87</v>
      </c>
      <c r="B1" s="1833" t="s">
        <v>88</v>
      </c>
      <c r="C1" s="1834"/>
      <c r="D1" s="1835"/>
      <c r="E1" s="1833" t="s">
        <v>30</v>
      </c>
      <c r="F1" s="1834"/>
      <c r="G1" s="175"/>
    </row>
    <row r="2" spans="1:7" s="6" customFormat="1" ht="14">
      <c r="A2" s="176" t="s">
        <v>31</v>
      </c>
      <c r="B2" s="1836"/>
      <c r="C2" s="1837"/>
      <c r="D2" s="1838"/>
      <c r="E2" s="1836"/>
      <c r="F2" s="1837"/>
      <c r="G2" s="175"/>
    </row>
    <row r="3" spans="1:7" s="10" customFormat="1" thickBot="1">
      <c r="A3" s="45" t="s">
        <v>34</v>
      </c>
      <c r="B3" s="1014" t="s">
        <v>671</v>
      </c>
      <c r="C3" s="1015" t="s">
        <v>89</v>
      </c>
      <c r="D3" s="1016" t="s">
        <v>672</v>
      </c>
      <c r="E3" s="534" t="s">
        <v>32</v>
      </c>
      <c r="F3" s="535" t="s">
        <v>33</v>
      </c>
      <c r="G3" s="50"/>
    </row>
    <row r="4" spans="1:7" ht="16.5">
      <c r="A4" s="177" t="s">
        <v>377</v>
      </c>
      <c r="B4" s="178">
        <v>29425115</v>
      </c>
      <c r="C4" s="179">
        <v>31831948</v>
      </c>
      <c r="D4" s="180">
        <v>29058684</v>
      </c>
      <c r="E4" s="289">
        <v>-8.6999999999999994E-2</v>
      </c>
      <c r="F4" s="356">
        <v>-1.2E-2</v>
      </c>
    </row>
    <row r="5" spans="1:7">
      <c r="A5" s="177" t="s">
        <v>91</v>
      </c>
      <c r="B5" s="181">
        <v>5403</v>
      </c>
      <c r="C5" s="182">
        <v>63301</v>
      </c>
      <c r="D5" s="183">
        <v>16790</v>
      </c>
      <c r="E5" s="290">
        <v>-0.73499999999999999</v>
      </c>
      <c r="F5" s="357">
        <v>2.1080000000000001</v>
      </c>
    </row>
    <row r="6" spans="1:7">
      <c r="A6" s="177" t="s">
        <v>92</v>
      </c>
      <c r="B6" s="184">
        <v>41637044</v>
      </c>
      <c r="C6" s="185">
        <v>59412732</v>
      </c>
      <c r="D6" s="185">
        <v>54772644</v>
      </c>
      <c r="E6" s="291">
        <v>-7.8E-2</v>
      </c>
      <c r="F6" s="358">
        <v>0.315</v>
      </c>
    </row>
    <row r="7" spans="1:7">
      <c r="A7" s="177" t="s">
        <v>93</v>
      </c>
      <c r="B7" s="184">
        <v>2920789</v>
      </c>
      <c r="C7" s="185">
        <v>1769690</v>
      </c>
      <c r="D7" s="185">
        <v>1616654</v>
      </c>
      <c r="E7" s="291">
        <v>-8.5999999999999993E-2</v>
      </c>
      <c r="F7" s="358">
        <v>-0.44700000000000001</v>
      </c>
    </row>
    <row r="8" spans="1:7">
      <c r="A8" s="177" t="s">
        <v>94</v>
      </c>
      <c r="B8" s="184">
        <v>662634</v>
      </c>
      <c r="C8" s="185">
        <v>888420</v>
      </c>
      <c r="D8" s="185">
        <v>921851</v>
      </c>
      <c r="E8" s="291">
        <v>3.7999999999999999E-2</v>
      </c>
      <c r="F8" s="358">
        <v>0.39100000000000001</v>
      </c>
    </row>
    <row r="9" spans="1:7" s="3" customFormat="1" ht="15" thickBot="1">
      <c r="A9" s="240" t="s">
        <v>22</v>
      </c>
      <c r="B9" s="186">
        <v>132741720</v>
      </c>
      <c r="C9" s="187">
        <v>137031239</v>
      </c>
      <c r="D9" s="188">
        <v>143091752</v>
      </c>
      <c r="E9" s="290">
        <v>4.3999999999999997E-2</v>
      </c>
      <c r="F9" s="357">
        <v>7.8E-2</v>
      </c>
      <c r="G9" s="189"/>
    </row>
    <row r="10" spans="1:7" s="11" customFormat="1" ht="15" thickBot="1">
      <c r="A10" s="190" t="s">
        <v>95</v>
      </c>
      <c r="B10" s="191">
        <v>207392705</v>
      </c>
      <c r="C10" s="192">
        <v>230997330</v>
      </c>
      <c r="D10" s="192">
        <v>229478375</v>
      </c>
      <c r="E10" s="292">
        <v>-7.0000000000000001E-3</v>
      </c>
      <c r="F10" s="359">
        <v>0.106</v>
      </c>
      <c r="G10" s="193"/>
    </row>
    <row r="11" spans="1:7">
      <c r="E11" s="293"/>
      <c r="F11" s="293"/>
    </row>
    <row r="12" spans="1:7" s="250" customFormat="1" ht="15" thickBot="1">
      <c r="A12" s="286"/>
      <c r="B12" s="286"/>
      <c r="C12" s="286"/>
      <c r="D12" s="286"/>
      <c r="E12" s="295"/>
      <c r="F12" s="295"/>
      <c r="G12" s="287"/>
    </row>
    <row r="13" spans="1:7" s="206" customFormat="1" ht="14">
      <c r="A13" s="53" t="s">
        <v>96</v>
      </c>
      <c r="B13" s="1833" t="s">
        <v>88</v>
      </c>
      <c r="C13" s="1834"/>
      <c r="D13" s="1835"/>
      <c r="E13" s="1833" t="s">
        <v>30</v>
      </c>
      <c r="F13" s="1834"/>
    </row>
    <row r="14" spans="1:7" s="1" customFormat="1">
      <c r="A14" s="176" t="s">
        <v>31</v>
      </c>
      <c r="B14" s="1836"/>
      <c r="C14" s="1837"/>
      <c r="D14" s="1838"/>
      <c r="E14" s="1836"/>
      <c r="F14" s="1837"/>
      <c r="G14" s="175"/>
    </row>
    <row r="15" spans="1:7" s="4" customFormat="1" ht="15" thickBot="1">
      <c r="A15" s="45" t="s">
        <v>34</v>
      </c>
      <c r="B15" s="1014" t="s">
        <v>671</v>
      </c>
      <c r="C15" s="1015" t="s">
        <v>89</v>
      </c>
      <c r="D15" s="1016" t="s">
        <v>672</v>
      </c>
      <c r="E15" s="534" t="s">
        <v>32</v>
      </c>
      <c r="F15" s="535" t="s">
        <v>33</v>
      </c>
      <c r="G15" s="50"/>
    </row>
    <row r="16" spans="1:7">
      <c r="A16" s="177" t="s">
        <v>97</v>
      </c>
      <c r="B16" s="194">
        <v>5118994</v>
      </c>
      <c r="C16" s="195">
        <v>8083128</v>
      </c>
      <c r="D16" s="196">
        <v>6791288</v>
      </c>
      <c r="E16" s="296">
        <v>-0.16</v>
      </c>
      <c r="F16" s="296">
        <v>0.32700000000000001</v>
      </c>
    </row>
    <row r="17" spans="1:7">
      <c r="A17" s="177" t="s">
        <v>98</v>
      </c>
      <c r="B17" s="197">
        <v>32213665</v>
      </c>
      <c r="C17" s="198">
        <v>45681969</v>
      </c>
      <c r="D17" s="199">
        <v>40273400</v>
      </c>
      <c r="E17" s="297">
        <v>-0.11799999999999999</v>
      </c>
      <c r="F17" s="294">
        <v>0.25</v>
      </c>
    </row>
    <row r="18" spans="1:7" s="3" customFormat="1" ht="15" thickBot="1">
      <c r="A18" s="200" t="s">
        <v>99</v>
      </c>
      <c r="B18" s="201">
        <v>4304385</v>
      </c>
      <c r="C18" s="202">
        <v>5647635</v>
      </c>
      <c r="D18" s="203">
        <v>7707956</v>
      </c>
      <c r="E18" s="298">
        <v>0.36499999999999999</v>
      </c>
      <c r="F18" s="298">
        <v>0.79100000000000004</v>
      </c>
      <c r="G18" s="189"/>
    </row>
    <row r="19" spans="1:7" s="11" customFormat="1" ht="15" thickBot="1">
      <c r="A19" s="190" t="s">
        <v>92</v>
      </c>
      <c r="B19" s="204">
        <v>41637044</v>
      </c>
      <c r="C19" s="205">
        <v>59412732</v>
      </c>
      <c r="D19" s="205">
        <v>54772644</v>
      </c>
      <c r="E19" s="299">
        <v>-7.8E-2</v>
      </c>
      <c r="F19" s="355">
        <v>0.315</v>
      </c>
      <c r="G19" s="193"/>
    </row>
    <row r="21" spans="1:7" s="250" customFormat="1">
      <c r="A21" s="288" t="s">
        <v>673</v>
      </c>
      <c r="B21" s="288"/>
      <c r="C21" s="288"/>
      <c r="D21" s="288"/>
      <c r="E21" s="294"/>
      <c r="F21" s="294"/>
      <c r="G21" s="287"/>
    </row>
  </sheetData>
  <mergeCells count="4">
    <mergeCell ref="B1:D2"/>
    <mergeCell ref="E1:F2"/>
    <mergeCell ref="B13:D14"/>
    <mergeCell ref="E13:F14"/>
  </mergeCells>
  <hyperlinks>
    <hyperlink ref="A3" location="Índice!A1" display="Volver al índice" xr:uid="{EA7BAC35-8712-4F7F-A30D-D093572CB4D8}"/>
    <hyperlink ref="A15" location="Índice!A1" display="Volver al índice" xr:uid="{2F23A9BF-8AFF-41B4-BC1F-C3738DD43F7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3"/>
  <sheetViews>
    <sheetView showGridLines="0" zoomScale="60" zoomScaleNormal="60" workbookViewId="0">
      <pane xSplit="1" topLeftCell="B1" activePane="topRight" state="frozen"/>
      <selection activeCell="N35" sqref="N35"/>
      <selection pane="topRight" activeCell="A4" sqref="A4"/>
    </sheetView>
  </sheetViews>
  <sheetFormatPr baseColWidth="10" defaultColWidth="11.453125" defaultRowHeight="14"/>
  <cols>
    <col min="1" max="1" width="55.453125" style="648" customWidth="1"/>
    <col min="2" max="9" width="11.453125" style="648"/>
    <col min="10" max="10" width="7.90625" style="648" bestFit="1" customWidth="1"/>
    <col min="11" max="11" width="8.81640625" style="648" bestFit="1" customWidth="1"/>
    <col min="12" max="16384" width="11.453125" style="648"/>
  </cols>
  <sheetData>
    <row r="1" spans="1:15" s="1005" customFormat="1" ht="16.5" customHeight="1">
      <c r="A1" s="1848" t="s">
        <v>961</v>
      </c>
      <c r="B1" s="1852" t="s">
        <v>100</v>
      </c>
      <c r="C1" s="1853"/>
      <c r="D1" s="1853"/>
      <c r="E1" s="1853"/>
      <c r="F1" s="1853"/>
      <c r="G1" s="1854"/>
      <c r="H1" s="1833" t="s">
        <v>30</v>
      </c>
      <c r="I1" s="1835"/>
      <c r="J1" s="1842" t="s">
        <v>101</v>
      </c>
      <c r="K1" s="1843"/>
      <c r="L1" s="1842" t="s">
        <v>102</v>
      </c>
      <c r="M1" s="1846"/>
      <c r="N1" s="1846"/>
      <c r="O1" s="1725"/>
    </row>
    <row r="2" spans="1:15" s="1005" customFormat="1" ht="17">
      <c r="A2" s="1849"/>
      <c r="B2" s="1850" t="s">
        <v>103</v>
      </c>
      <c r="C2" s="1851"/>
      <c r="D2" s="1851"/>
      <c r="E2" s="1855" t="s">
        <v>104</v>
      </c>
      <c r="F2" s="1855"/>
      <c r="G2" s="1856"/>
      <c r="H2" s="1836"/>
      <c r="I2" s="1838"/>
      <c r="J2" s="1844"/>
      <c r="K2" s="1845"/>
      <c r="L2" s="1844"/>
      <c r="M2" s="1847"/>
      <c r="N2" s="1847"/>
      <c r="O2" s="1726" t="s">
        <v>104</v>
      </c>
    </row>
    <row r="3" spans="1:15" s="1005" customFormat="1" ht="14.5">
      <c r="A3" s="1849"/>
      <c r="B3" s="1727"/>
      <c r="C3" s="1728"/>
      <c r="D3" s="1728"/>
      <c r="E3" s="1728"/>
      <c r="F3" s="826"/>
      <c r="G3" s="827"/>
      <c r="H3" s="1385"/>
      <c r="I3" s="1387"/>
      <c r="J3" s="1385"/>
      <c r="K3" s="1387"/>
      <c r="L3" s="1729"/>
      <c r="M3" s="1730"/>
      <c r="N3" s="1730"/>
      <c r="O3" s="1726"/>
    </row>
    <row r="4" spans="1:15" s="1532" customFormat="1">
      <c r="A4" s="830" t="s">
        <v>34</v>
      </c>
      <c r="B4" s="534" t="s">
        <v>105</v>
      </c>
      <c r="C4" s="535" t="s">
        <v>14</v>
      </c>
      <c r="D4" s="535" t="s">
        <v>106</v>
      </c>
      <c r="E4" s="535" t="s">
        <v>105</v>
      </c>
      <c r="F4" s="535" t="s">
        <v>14</v>
      </c>
      <c r="G4" s="536" t="s">
        <v>106</v>
      </c>
      <c r="H4" s="1731" t="s">
        <v>32</v>
      </c>
      <c r="I4" s="536" t="s">
        <v>33</v>
      </c>
      <c r="J4" s="1731" t="s">
        <v>32</v>
      </c>
      <c r="K4" s="536" t="s">
        <v>33</v>
      </c>
      <c r="L4" s="1221" t="s">
        <v>105</v>
      </c>
      <c r="M4" s="1222" t="s">
        <v>14</v>
      </c>
      <c r="N4" s="1222" t="s">
        <v>106</v>
      </c>
      <c r="O4" s="535" t="s">
        <v>106</v>
      </c>
    </row>
    <row r="5" spans="1:15">
      <c r="A5" s="1732" t="s">
        <v>107</v>
      </c>
      <c r="B5" s="1733">
        <v>106610</v>
      </c>
      <c r="C5" s="1734">
        <v>111969</v>
      </c>
      <c r="D5" s="1734">
        <v>114614</v>
      </c>
      <c r="E5" s="1734">
        <v>99218</v>
      </c>
      <c r="F5" s="1734">
        <v>90319</v>
      </c>
      <c r="G5" s="1735">
        <v>93595</v>
      </c>
      <c r="H5" s="1736">
        <v>2.4E-2</v>
      </c>
      <c r="I5" s="1737">
        <v>7.4999999999999997E-2</v>
      </c>
      <c r="J5" s="1738">
        <v>3.5999999999999997E-2</v>
      </c>
      <c r="K5" s="1739">
        <v>-5.7000000000000002E-2</v>
      </c>
      <c r="L5" s="1738">
        <v>0.82899999999999996</v>
      </c>
      <c r="M5" s="1740">
        <v>0.81899999999999995</v>
      </c>
      <c r="N5" s="1740">
        <v>0.82</v>
      </c>
      <c r="O5" s="1741">
        <v>0.80700000000000005</v>
      </c>
    </row>
    <row r="6" spans="1:15">
      <c r="A6" s="1742" t="s">
        <v>108</v>
      </c>
      <c r="B6" s="1743">
        <v>55940</v>
      </c>
      <c r="C6" s="1744">
        <v>49860</v>
      </c>
      <c r="D6" s="1744">
        <v>51862</v>
      </c>
      <c r="E6" s="1744">
        <v>52628</v>
      </c>
      <c r="F6" s="1744">
        <v>43518</v>
      </c>
      <c r="G6" s="1745">
        <v>46067</v>
      </c>
      <c r="H6" s="1740">
        <v>0.04</v>
      </c>
      <c r="I6" s="1739">
        <v>-7.2999999999999995E-2</v>
      </c>
      <c r="J6" s="1738">
        <v>5.8999999999999997E-2</v>
      </c>
      <c r="K6" s="1739">
        <v>-0.125</v>
      </c>
      <c r="L6" s="1738">
        <v>0.435</v>
      </c>
      <c r="M6" s="1740">
        <v>0.36499999999999999</v>
      </c>
      <c r="N6" s="1740">
        <v>0.371</v>
      </c>
      <c r="O6" s="1741">
        <v>0.39700000000000002</v>
      </c>
    </row>
    <row r="7" spans="1:15">
      <c r="A7" s="1746" t="s">
        <v>109</v>
      </c>
      <c r="B7" s="1747">
        <v>34028</v>
      </c>
      <c r="C7" s="1748">
        <v>27271</v>
      </c>
      <c r="D7" s="1748">
        <v>28869</v>
      </c>
      <c r="E7" s="1748">
        <v>33572</v>
      </c>
      <c r="F7" s="1748">
        <v>26621</v>
      </c>
      <c r="G7" s="1749">
        <v>28288</v>
      </c>
      <c r="H7" s="1750">
        <v>5.8999999999999997E-2</v>
      </c>
      <c r="I7" s="1751">
        <v>-0.152</v>
      </c>
      <c r="J7" s="1752">
        <v>6.3E-2</v>
      </c>
      <c r="K7" s="1753">
        <v>-0.157</v>
      </c>
      <c r="L7" s="1615">
        <v>0.26500000000000001</v>
      </c>
      <c r="M7" s="1754">
        <v>0.19900000000000001</v>
      </c>
      <c r="N7" s="1754">
        <v>0.20699999999999999</v>
      </c>
      <c r="O7" s="1755">
        <v>0.24399999999999999</v>
      </c>
    </row>
    <row r="8" spans="1:15">
      <c r="A8" s="1746" t="s">
        <v>110</v>
      </c>
      <c r="B8" s="1747">
        <v>21912</v>
      </c>
      <c r="C8" s="1748">
        <v>22590</v>
      </c>
      <c r="D8" s="1748">
        <v>22993</v>
      </c>
      <c r="E8" s="1748">
        <v>19056</v>
      </c>
      <c r="F8" s="1748">
        <v>16898</v>
      </c>
      <c r="G8" s="1749">
        <v>17780</v>
      </c>
      <c r="H8" s="1750">
        <v>1.7999999999999999E-2</v>
      </c>
      <c r="I8" s="1750">
        <v>4.9000000000000002E-2</v>
      </c>
      <c r="J8" s="1752">
        <v>5.1999999999999998E-2</v>
      </c>
      <c r="K8" s="1753">
        <v>-6.7000000000000004E-2</v>
      </c>
      <c r="L8" s="1615">
        <v>0.17</v>
      </c>
      <c r="M8" s="1754">
        <v>0.16500000000000001</v>
      </c>
      <c r="N8" s="1754">
        <v>0.16500000000000001</v>
      </c>
      <c r="O8" s="1755">
        <v>0.153</v>
      </c>
    </row>
    <row r="9" spans="1:15">
      <c r="A9" s="1742" t="s">
        <v>111</v>
      </c>
      <c r="B9" s="1743">
        <v>50670</v>
      </c>
      <c r="C9" s="1744">
        <v>62109</v>
      </c>
      <c r="D9" s="1744">
        <v>62752</v>
      </c>
      <c r="E9" s="1744">
        <v>46590</v>
      </c>
      <c r="F9" s="1744">
        <v>46801</v>
      </c>
      <c r="G9" s="1745">
        <v>47528</v>
      </c>
      <c r="H9" s="1756">
        <v>0.01</v>
      </c>
      <c r="I9" s="1757">
        <v>0.23799999999999999</v>
      </c>
      <c r="J9" s="1758">
        <v>1.6E-2</v>
      </c>
      <c r="K9" s="1757">
        <v>0.02</v>
      </c>
      <c r="L9" s="1758">
        <v>0.39400000000000002</v>
      </c>
      <c r="M9" s="1756">
        <v>0.45400000000000001</v>
      </c>
      <c r="N9" s="1756">
        <v>0.44900000000000001</v>
      </c>
      <c r="O9" s="1759">
        <v>0.41</v>
      </c>
    </row>
    <row r="10" spans="1:15">
      <c r="A10" s="1760" t="s">
        <v>112</v>
      </c>
      <c r="B10" s="1747">
        <v>7532</v>
      </c>
      <c r="C10" s="1748">
        <v>10793</v>
      </c>
      <c r="D10" s="1748">
        <v>11279</v>
      </c>
      <c r="E10" s="1748">
        <v>5262</v>
      </c>
      <c r="F10" s="1748">
        <v>4287</v>
      </c>
      <c r="G10" s="1749">
        <v>4866</v>
      </c>
      <c r="H10" s="1750">
        <v>4.4999999999999998E-2</v>
      </c>
      <c r="I10" s="1761">
        <v>0.498</v>
      </c>
      <c r="J10" s="1752">
        <v>0.13500000000000001</v>
      </c>
      <c r="K10" s="1762">
        <v>-7.4999999999999997E-2</v>
      </c>
      <c r="L10" s="1615">
        <v>5.8999999999999997E-2</v>
      </c>
      <c r="M10" s="1754">
        <v>7.9000000000000001E-2</v>
      </c>
      <c r="N10" s="1754">
        <v>8.1000000000000003E-2</v>
      </c>
      <c r="O10" s="1755">
        <v>4.2000000000000003E-2</v>
      </c>
    </row>
    <row r="11" spans="1:15">
      <c r="A11" s="1746" t="s">
        <v>113</v>
      </c>
      <c r="B11" s="1747">
        <v>11928</v>
      </c>
      <c r="C11" s="1748">
        <v>19562</v>
      </c>
      <c r="D11" s="1748">
        <v>19647</v>
      </c>
      <c r="E11" s="1748">
        <v>10118</v>
      </c>
      <c r="F11" s="1748">
        <v>10760</v>
      </c>
      <c r="G11" s="1749">
        <v>10836</v>
      </c>
      <c r="H11" s="1503">
        <v>4.0000000000000001E-3</v>
      </c>
      <c r="I11" s="1761">
        <v>0.64700000000000002</v>
      </c>
      <c r="J11" s="1763">
        <v>7.0000000000000001E-3</v>
      </c>
      <c r="K11" s="1764">
        <v>7.0999999999999994E-2</v>
      </c>
      <c r="L11" s="1615">
        <v>9.2999999999999999E-2</v>
      </c>
      <c r="M11" s="1754">
        <v>0.14299999999999999</v>
      </c>
      <c r="N11" s="1754">
        <v>0.14099999999999999</v>
      </c>
      <c r="O11" s="1755">
        <v>9.2999999999999999E-2</v>
      </c>
    </row>
    <row r="12" spans="1:15">
      <c r="A12" s="1746" t="s">
        <v>114</v>
      </c>
      <c r="B12" s="1747">
        <v>16939</v>
      </c>
      <c r="C12" s="1748">
        <v>17720</v>
      </c>
      <c r="D12" s="1748">
        <v>17884</v>
      </c>
      <c r="E12" s="1748">
        <v>16939</v>
      </c>
      <c r="F12" s="1748">
        <v>17720</v>
      </c>
      <c r="G12" s="1749">
        <v>17884</v>
      </c>
      <c r="H12" s="1765">
        <v>8.9999999999999993E-3</v>
      </c>
      <c r="I12" s="1766">
        <v>5.6000000000000001E-2</v>
      </c>
      <c r="J12" s="1763">
        <v>8.9999999999999993E-3</v>
      </c>
      <c r="K12" s="1764">
        <v>5.6000000000000001E-2</v>
      </c>
      <c r="L12" s="1615">
        <v>0.13200000000000001</v>
      </c>
      <c r="M12" s="1754">
        <v>0.13</v>
      </c>
      <c r="N12" s="1754">
        <v>0.128</v>
      </c>
      <c r="O12" s="1755">
        <v>0.154</v>
      </c>
    </row>
    <row r="13" spans="1:15">
      <c r="A13" s="1746" t="s">
        <v>115</v>
      </c>
      <c r="B13" s="1747">
        <v>9118</v>
      </c>
      <c r="C13" s="1748">
        <v>9958</v>
      </c>
      <c r="D13" s="1748">
        <v>10076</v>
      </c>
      <c r="E13" s="1748">
        <v>9118</v>
      </c>
      <c r="F13" s="1748">
        <v>9958</v>
      </c>
      <c r="G13" s="1749">
        <v>10076</v>
      </c>
      <c r="H13" s="1765">
        <v>1.2E-2</v>
      </c>
      <c r="I13" s="1766">
        <v>0.105</v>
      </c>
      <c r="J13" s="1763">
        <v>1.2E-2</v>
      </c>
      <c r="K13" s="1764">
        <v>0.105</v>
      </c>
      <c r="L13" s="1615">
        <v>7.0999999999999994E-2</v>
      </c>
      <c r="M13" s="1754">
        <v>7.2999999999999995E-2</v>
      </c>
      <c r="N13" s="1754">
        <v>7.1999999999999995E-2</v>
      </c>
      <c r="O13" s="1755">
        <v>8.6999999999999994E-2</v>
      </c>
    </row>
    <row r="14" spans="1:15">
      <c r="A14" s="1746" t="s">
        <v>116</v>
      </c>
      <c r="B14" s="1747">
        <v>5153</v>
      </c>
      <c r="C14" s="1748">
        <v>4075</v>
      </c>
      <c r="D14" s="1748">
        <v>3866</v>
      </c>
      <c r="E14" s="1748">
        <v>5153</v>
      </c>
      <c r="F14" s="1748">
        <v>4075</v>
      </c>
      <c r="G14" s="1749">
        <v>3866</v>
      </c>
      <c r="H14" s="1767">
        <v>-5.0999999999999997E-2</v>
      </c>
      <c r="I14" s="1768">
        <v>-0.25</v>
      </c>
      <c r="J14" s="1769">
        <v>-5.0999999999999997E-2</v>
      </c>
      <c r="K14" s="1768">
        <v>-0.25</v>
      </c>
      <c r="L14" s="1615">
        <v>0.04</v>
      </c>
      <c r="M14" s="1754">
        <v>0.03</v>
      </c>
      <c r="N14" s="1754">
        <v>2.8000000000000001E-2</v>
      </c>
      <c r="O14" s="1755">
        <v>3.3000000000000002E-2</v>
      </c>
    </row>
    <row r="15" spans="1:15">
      <c r="A15" s="1732" t="s">
        <v>117</v>
      </c>
      <c r="B15" s="1743">
        <v>10823</v>
      </c>
      <c r="C15" s="1744">
        <v>12923</v>
      </c>
      <c r="D15" s="1744">
        <v>13023</v>
      </c>
      <c r="E15" s="1744">
        <v>10508</v>
      </c>
      <c r="F15" s="1744">
        <v>10102</v>
      </c>
      <c r="G15" s="1745">
        <v>10232</v>
      </c>
      <c r="H15" s="1770">
        <v>8.0000000000000002E-3</v>
      </c>
      <c r="I15" s="1771">
        <v>0.20300000000000001</v>
      </c>
      <c r="J15" s="1772">
        <v>1.2999999999999999E-2</v>
      </c>
      <c r="K15" s="1773">
        <v>-2.5999999999999999E-2</v>
      </c>
      <c r="L15" s="1758">
        <v>8.4000000000000005E-2</v>
      </c>
      <c r="M15" s="1756">
        <v>9.5000000000000001E-2</v>
      </c>
      <c r="N15" s="1756">
        <v>9.2999999999999999E-2</v>
      </c>
      <c r="O15" s="1759">
        <v>8.7999999999999995E-2</v>
      </c>
    </row>
    <row r="16" spans="1:15">
      <c r="A16" s="1732" t="s">
        <v>118</v>
      </c>
      <c r="B16" s="1774">
        <v>758</v>
      </c>
      <c r="C16" s="1775">
        <v>909</v>
      </c>
      <c r="D16" s="1775">
        <v>963</v>
      </c>
      <c r="E16" s="1775">
        <v>758</v>
      </c>
      <c r="F16" s="1775">
        <v>909</v>
      </c>
      <c r="G16" s="1776">
        <v>963</v>
      </c>
      <c r="H16" s="1756">
        <v>5.8999999999999997E-2</v>
      </c>
      <c r="I16" s="1757">
        <v>0.27</v>
      </c>
      <c r="J16" s="1758">
        <v>5.8999999999999997E-2</v>
      </c>
      <c r="K16" s="1773">
        <v>0.27</v>
      </c>
      <c r="L16" s="1758">
        <v>6.0000000000000001E-3</v>
      </c>
      <c r="M16" s="1756">
        <v>7.0000000000000001E-3</v>
      </c>
      <c r="N16" s="1756">
        <v>7.0000000000000001E-3</v>
      </c>
      <c r="O16" s="1759">
        <v>8.0000000000000002E-3</v>
      </c>
    </row>
    <row r="17" spans="1:18">
      <c r="A17" s="1732" t="s">
        <v>119</v>
      </c>
      <c r="B17" s="1743">
        <v>7902</v>
      </c>
      <c r="C17" s="1744">
        <v>8420</v>
      </c>
      <c r="D17" s="1744">
        <v>8747</v>
      </c>
      <c r="E17" s="1744">
        <v>7902</v>
      </c>
      <c r="F17" s="1744">
        <v>8420</v>
      </c>
      <c r="G17" s="1745">
        <v>8747</v>
      </c>
      <c r="H17" s="1756">
        <v>3.9E-2</v>
      </c>
      <c r="I17" s="1757">
        <v>0.107</v>
      </c>
      <c r="J17" s="1758">
        <v>3.9E-2</v>
      </c>
      <c r="K17" s="1773">
        <v>0.107</v>
      </c>
      <c r="L17" s="1758">
        <v>6.0999999999999999E-2</v>
      </c>
      <c r="M17" s="1756">
        <v>6.2E-2</v>
      </c>
      <c r="N17" s="1756">
        <v>6.3E-2</v>
      </c>
      <c r="O17" s="1759">
        <v>7.4999999999999997E-2</v>
      </c>
    </row>
    <row r="18" spans="1:18" s="1396" customFormat="1">
      <c r="A18" s="1777" t="s">
        <v>120</v>
      </c>
      <c r="B18" s="1778">
        <v>2443</v>
      </c>
      <c r="C18" s="1779">
        <v>2509</v>
      </c>
      <c r="D18" s="1779">
        <v>2390</v>
      </c>
      <c r="E18" s="1779">
        <v>2443</v>
      </c>
      <c r="F18" s="1779">
        <v>2509</v>
      </c>
      <c r="G18" s="1780">
        <v>2390</v>
      </c>
      <c r="H18" s="1621">
        <v>-4.7E-2</v>
      </c>
      <c r="I18" s="1781">
        <v>-2.1999999999999999E-2</v>
      </c>
      <c r="J18" s="1758">
        <v>-4.7E-2</v>
      </c>
      <c r="K18" s="1757">
        <v>-2.1999999999999999E-2</v>
      </c>
      <c r="L18" s="1758">
        <v>1.9E-2</v>
      </c>
      <c r="M18" s="1756">
        <v>1.7999999999999999E-2</v>
      </c>
      <c r="N18" s="1756">
        <v>1.7000000000000001E-2</v>
      </c>
      <c r="O18" s="1759">
        <v>2.1000000000000001E-2</v>
      </c>
    </row>
    <row r="19" spans="1:18" s="1398" customFormat="1">
      <c r="A19" s="1782" t="s">
        <v>121</v>
      </c>
      <c r="B19" s="1783">
        <v>128536</v>
      </c>
      <c r="C19" s="1784">
        <v>136730</v>
      </c>
      <c r="D19" s="1784">
        <v>139736</v>
      </c>
      <c r="E19" s="1784">
        <v>120829</v>
      </c>
      <c r="F19" s="1784">
        <v>112258</v>
      </c>
      <c r="G19" s="1785">
        <v>115927</v>
      </c>
      <c r="H19" s="1786">
        <v>2.1999999999999999E-2</v>
      </c>
      <c r="I19" s="1787">
        <v>8.6999999999999994E-2</v>
      </c>
      <c r="J19" s="1786">
        <v>3.3000000000000002E-2</v>
      </c>
      <c r="K19" s="1787">
        <v>-4.1000000000000002E-2</v>
      </c>
      <c r="L19" s="1786">
        <v>1</v>
      </c>
      <c r="M19" s="1788">
        <v>1</v>
      </c>
      <c r="N19" s="1788">
        <v>1</v>
      </c>
      <c r="O19" s="1788">
        <v>1</v>
      </c>
    </row>
    <row r="21" spans="1:18">
      <c r="A21" s="1789" t="s">
        <v>122</v>
      </c>
      <c r="B21" s="1790"/>
    </row>
    <row r="22" spans="1:18">
      <c r="A22" s="1791" t="s">
        <v>123</v>
      </c>
      <c r="B22" s="1005"/>
    </row>
    <row r="23" spans="1:18">
      <c r="A23" s="1791" t="s">
        <v>124</v>
      </c>
    </row>
    <row r="24" spans="1:18">
      <c r="A24" s="1791" t="s">
        <v>125</v>
      </c>
    </row>
    <row r="25" spans="1:18">
      <c r="A25" s="648" t="s">
        <v>126</v>
      </c>
    </row>
    <row r="26" spans="1:18">
      <c r="A26" s="648" t="s">
        <v>674</v>
      </c>
    </row>
    <row r="27" spans="1:18" s="1396" customFormat="1" ht="15.75" customHeight="1" thickBot="1"/>
    <row r="28" spans="1:18" s="651" customFormat="1">
      <c r="A28" s="1864" t="s">
        <v>962</v>
      </c>
      <c r="B28" s="1862" t="s">
        <v>127</v>
      </c>
      <c r="C28" s="1866"/>
      <c r="D28" s="1866"/>
      <c r="E28" s="1866"/>
      <c r="F28" s="1866"/>
      <c r="G28" s="1867"/>
      <c r="H28" s="1868" t="s">
        <v>30</v>
      </c>
      <c r="I28" s="1869"/>
      <c r="J28" s="1870" t="s">
        <v>30</v>
      </c>
      <c r="K28" s="1871"/>
      <c r="L28" s="1862" t="s">
        <v>128</v>
      </c>
      <c r="M28" s="1866"/>
      <c r="N28" s="1866"/>
      <c r="O28" s="1866"/>
      <c r="P28" s="1867"/>
      <c r="Q28" s="1857" t="s">
        <v>129</v>
      </c>
      <c r="R28" s="1858"/>
    </row>
    <row r="29" spans="1:18" s="651" customFormat="1" ht="17">
      <c r="A29" s="1865"/>
      <c r="B29" s="1792" t="s">
        <v>130</v>
      </c>
      <c r="C29" s="1793"/>
      <c r="D29" s="1793"/>
      <c r="E29" s="1793"/>
      <c r="F29" s="1855" t="s">
        <v>104</v>
      </c>
      <c r="G29" s="1856"/>
      <c r="H29" s="1870"/>
      <c r="I29" s="1871"/>
      <c r="J29" s="1870" t="s">
        <v>104</v>
      </c>
      <c r="K29" s="1871"/>
      <c r="L29" s="1859" t="s">
        <v>131</v>
      </c>
      <c r="M29" s="1860"/>
      <c r="N29" s="1860"/>
      <c r="O29" s="1860"/>
      <c r="P29" s="1861"/>
      <c r="Q29" s="1862" t="s">
        <v>14</v>
      </c>
      <c r="R29" s="1863"/>
    </row>
    <row r="30" spans="1:18" s="651" customFormat="1" ht="17">
      <c r="A30" s="1865"/>
      <c r="B30" s="1792"/>
      <c r="C30" s="1793"/>
      <c r="D30" s="1793"/>
      <c r="E30" s="1793"/>
      <c r="F30" s="1794"/>
      <c r="G30" s="1794"/>
      <c r="H30" s="1795"/>
      <c r="I30" s="1796"/>
      <c r="J30" s="1795"/>
      <c r="K30" s="1797"/>
      <c r="L30" s="1798"/>
      <c r="M30" s="1799"/>
      <c r="N30" s="1799"/>
      <c r="O30" s="1799"/>
      <c r="P30" s="1800"/>
      <c r="Q30" s="1801"/>
      <c r="R30" s="853"/>
    </row>
    <row r="31" spans="1:18" s="1388" customFormat="1" ht="14.5" thickBot="1">
      <c r="A31" s="830" t="s">
        <v>34</v>
      </c>
      <c r="B31" s="534" t="s">
        <v>105</v>
      </c>
      <c r="C31" s="535" t="s">
        <v>14</v>
      </c>
      <c r="D31" s="535" t="s">
        <v>106</v>
      </c>
      <c r="E31" s="535" t="s">
        <v>105</v>
      </c>
      <c r="F31" s="535" t="s">
        <v>14</v>
      </c>
      <c r="G31" s="536" t="s">
        <v>106</v>
      </c>
      <c r="H31" s="1017" t="s">
        <v>32</v>
      </c>
      <c r="I31" s="1802" t="s">
        <v>33</v>
      </c>
      <c r="J31" s="1017" t="s">
        <v>32</v>
      </c>
      <c r="K31" s="1018" t="s">
        <v>33</v>
      </c>
      <c r="L31" s="534" t="s">
        <v>105</v>
      </c>
      <c r="M31" s="535" t="s">
        <v>14</v>
      </c>
      <c r="N31" s="535" t="s">
        <v>106</v>
      </c>
      <c r="O31" s="1802" t="s">
        <v>32</v>
      </c>
      <c r="P31" s="1018" t="s">
        <v>33</v>
      </c>
      <c r="Q31" s="1017" t="s">
        <v>132</v>
      </c>
      <c r="R31" s="1802" t="s">
        <v>133</v>
      </c>
    </row>
    <row r="32" spans="1:18">
      <c r="A32" s="1803" t="s">
        <v>107</v>
      </c>
      <c r="B32" s="1743">
        <v>70856</v>
      </c>
      <c r="C32" s="1744">
        <v>80117</v>
      </c>
      <c r="D32" s="1744">
        <v>80960</v>
      </c>
      <c r="E32" s="1744">
        <v>63464</v>
      </c>
      <c r="F32" s="1734">
        <v>58466</v>
      </c>
      <c r="G32" s="1735">
        <v>59941</v>
      </c>
      <c r="H32" s="1736">
        <v>1.0999999999999999E-2</v>
      </c>
      <c r="I32" s="1737">
        <v>0.14299999999999999</v>
      </c>
      <c r="J32" s="1738">
        <v>2.5000000000000001E-2</v>
      </c>
      <c r="K32" s="1739">
        <v>-5.6000000000000001E-2</v>
      </c>
      <c r="L32" s="1733">
        <v>10371</v>
      </c>
      <c r="M32" s="1734">
        <v>8654</v>
      </c>
      <c r="N32" s="1735">
        <v>8805</v>
      </c>
      <c r="O32" s="1804">
        <v>1.7000000000000001E-2</v>
      </c>
      <c r="P32" s="1805">
        <v>-0.151</v>
      </c>
      <c r="Q32" s="1806">
        <v>0.70599999999999996</v>
      </c>
      <c r="R32" s="1736">
        <v>0.29399999999999998</v>
      </c>
    </row>
    <row r="33" spans="1:18">
      <c r="A33" s="1807" t="s">
        <v>108</v>
      </c>
      <c r="B33" s="1743">
        <v>27207</v>
      </c>
      <c r="C33" s="1744">
        <v>24935</v>
      </c>
      <c r="D33" s="1744">
        <v>25860</v>
      </c>
      <c r="E33" s="1744">
        <v>23895</v>
      </c>
      <c r="F33" s="1744">
        <v>18593</v>
      </c>
      <c r="G33" s="1745">
        <v>20065</v>
      </c>
      <c r="H33" s="1740">
        <v>3.6999999999999998E-2</v>
      </c>
      <c r="I33" s="1739">
        <v>-0.05</v>
      </c>
      <c r="J33" s="1738">
        <v>7.9000000000000001E-2</v>
      </c>
      <c r="K33" s="1739">
        <v>-0.16</v>
      </c>
      <c r="L33" s="1808">
        <v>8335</v>
      </c>
      <c r="M33" s="1809">
        <v>6772</v>
      </c>
      <c r="N33" s="1810">
        <v>6803</v>
      </c>
      <c r="O33" s="1758">
        <v>5.0000000000000001E-3</v>
      </c>
      <c r="P33" s="1757">
        <v>-0.184</v>
      </c>
      <c r="Q33" s="1758">
        <v>0.499</v>
      </c>
      <c r="R33" s="1741">
        <v>0.501</v>
      </c>
    </row>
    <row r="34" spans="1:18">
      <c r="A34" s="1811" t="s">
        <v>109</v>
      </c>
      <c r="B34" s="1812">
        <v>15245</v>
      </c>
      <c r="C34" s="1813">
        <v>11538</v>
      </c>
      <c r="D34" s="1813">
        <v>12572</v>
      </c>
      <c r="E34" s="1813">
        <v>14789</v>
      </c>
      <c r="F34" s="1748">
        <v>10887</v>
      </c>
      <c r="G34" s="1749">
        <v>11990</v>
      </c>
      <c r="H34" s="1750">
        <v>0.09</v>
      </c>
      <c r="I34" s="1751">
        <v>-0.17499999999999999</v>
      </c>
      <c r="J34" s="1750">
        <v>0.10100000000000001</v>
      </c>
      <c r="K34" s="1753">
        <v>-0.189</v>
      </c>
      <c r="L34" s="1812">
        <v>5449</v>
      </c>
      <c r="M34" s="1813">
        <v>4275</v>
      </c>
      <c r="N34" s="1814">
        <v>4264</v>
      </c>
      <c r="O34" s="1763">
        <v>-3.0000000000000001E-3</v>
      </c>
      <c r="P34" s="1768">
        <v>-0.218</v>
      </c>
      <c r="Q34" s="1482">
        <v>0.435</v>
      </c>
      <c r="R34" s="1755">
        <v>0.56499999999999995</v>
      </c>
    </row>
    <row r="35" spans="1:18">
      <c r="A35" s="1811" t="s">
        <v>110</v>
      </c>
      <c r="B35" s="1812">
        <v>11962</v>
      </c>
      <c r="C35" s="1813">
        <v>13398</v>
      </c>
      <c r="D35" s="1813">
        <v>13288</v>
      </c>
      <c r="E35" s="1813">
        <v>9105</v>
      </c>
      <c r="F35" s="1748">
        <v>7706</v>
      </c>
      <c r="G35" s="1749">
        <v>8074</v>
      </c>
      <c r="H35" s="1615">
        <v>-8.0000000000000002E-3</v>
      </c>
      <c r="I35" s="1750">
        <v>0.111</v>
      </c>
      <c r="J35" s="1750">
        <v>4.8000000000000001E-2</v>
      </c>
      <c r="K35" s="1753">
        <v>-0.113</v>
      </c>
      <c r="L35" s="1812">
        <v>2886</v>
      </c>
      <c r="M35" s="1813">
        <v>2497</v>
      </c>
      <c r="N35" s="1814">
        <v>2539</v>
      </c>
      <c r="O35" s="1615">
        <v>1.7000000000000001E-2</v>
      </c>
      <c r="P35" s="1768">
        <v>-0.12</v>
      </c>
      <c r="Q35" s="1615">
        <v>0.57799999999999996</v>
      </c>
      <c r="R35" s="1755">
        <v>0.42199999999999999</v>
      </c>
    </row>
    <row r="36" spans="1:18">
      <c r="A36" s="1815" t="s">
        <v>111</v>
      </c>
      <c r="B36" s="1808">
        <v>43649</v>
      </c>
      <c r="C36" s="1809">
        <v>55181</v>
      </c>
      <c r="D36" s="1809">
        <v>55100</v>
      </c>
      <c r="E36" s="1809">
        <v>39569</v>
      </c>
      <c r="F36" s="1744">
        <v>39873</v>
      </c>
      <c r="G36" s="1745">
        <v>39876</v>
      </c>
      <c r="H36" s="1756">
        <v>-1E-3</v>
      </c>
      <c r="I36" s="1757">
        <v>0.26200000000000001</v>
      </c>
      <c r="J36" s="1758">
        <v>0</v>
      </c>
      <c r="K36" s="1757">
        <v>8.0000000000000002E-3</v>
      </c>
      <c r="L36" s="1808">
        <v>2036</v>
      </c>
      <c r="M36" s="1809">
        <v>1882</v>
      </c>
      <c r="N36" s="1810">
        <v>2002</v>
      </c>
      <c r="O36" s="1758">
        <v>6.4000000000000001E-2</v>
      </c>
      <c r="P36" s="1757">
        <v>-1.7000000000000001E-2</v>
      </c>
      <c r="Q36" s="1758">
        <v>0.878</v>
      </c>
      <c r="R36" s="1759">
        <v>0.122</v>
      </c>
    </row>
    <row r="37" spans="1:18">
      <c r="A37" s="1811" t="s">
        <v>112</v>
      </c>
      <c r="B37" s="1812">
        <v>4740</v>
      </c>
      <c r="C37" s="1813">
        <v>8320</v>
      </c>
      <c r="D37" s="1813">
        <v>8284</v>
      </c>
      <c r="E37" s="1813">
        <v>2470</v>
      </c>
      <c r="F37" s="1748">
        <v>1814</v>
      </c>
      <c r="G37" s="1749">
        <v>1871</v>
      </c>
      <c r="H37" s="1763">
        <v>-4.0000000000000001E-3</v>
      </c>
      <c r="I37" s="1761">
        <v>0.748</v>
      </c>
      <c r="J37" s="1615">
        <v>3.1E-2</v>
      </c>
      <c r="K37" s="1768">
        <v>-0.24299999999999999</v>
      </c>
      <c r="L37" s="1816">
        <v>810</v>
      </c>
      <c r="M37" s="1817">
        <v>672</v>
      </c>
      <c r="N37" s="1818">
        <v>783</v>
      </c>
      <c r="O37" s="1750">
        <v>0.16600000000000001</v>
      </c>
      <c r="P37" s="1762">
        <v>-3.3000000000000002E-2</v>
      </c>
      <c r="Q37" s="1615">
        <v>0.73399999999999999</v>
      </c>
      <c r="R37" s="1755">
        <v>0.26600000000000001</v>
      </c>
    </row>
    <row r="38" spans="1:18">
      <c r="A38" s="1811" t="s">
        <v>113</v>
      </c>
      <c r="B38" s="1812">
        <v>11700</v>
      </c>
      <c r="C38" s="1813">
        <v>19352</v>
      </c>
      <c r="D38" s="1813">
        <v>19463</v>
      </c>
      <c r="E38" s="1813">
        <v>9891</v>
      </c>
      <c r="F38" s="1748">
        <v>10550</v>
      </c>
      <c r="G38" s="1749">
        <v>10653</v>
      </c>
      <c r="H38" s="1765">
        <v>6.0000000000000001E-3</v>
      </c>
      <c r="I38" s="1761">
        <v>0.66300000000000003</v>
      </c>
      <c r="J38" s="1765">
        <v>0.01</v>
      </c>
      <c r="K38" s="1761">
        <v>7.6999999999999999E-2</v>
      </c>
      <c r="L38" s="1816">
        <v>66</v>
      </c>
      <c r="M38" s="1817">
        <v>57</v>
      </c>
      <c r="N38" s="1818">
        <v>48</v>
      </c>
      <c r="O38" s="1615">
        <v>-0.159</v>
      </c>
      <c r="P38" s="1766">
        <v>-0.27200000000000002</v>
      </c>
      <c r="Q38" s="1615">
        <v>0.99099999999999999</v>
      </c>
      <c r="R38" s="1483">
        <v>8.9999999999999993E-3</v>
      </c>
    </row>
    <row r="39" spans="1:18">
      <c r="A39" s="1811" t="s">
        <v>114</v>
      </c>
      <c r="B39" s="1812">
        <v>14794</v>
      </c>
      <c r="C39" s="1813">
        <v>15572</v>
      </c>
      <c r="D39" s="1813">
        <v>15722</v>
      </c>
      <c r="E39" s="1813">
        <v>14794</v>
      </c>
      <c r="F39" s="1748">
        <v>15572</v>
      </c>
      <c r="G39" s="1749">
        <v>15722</v>
      </c>
      <c r="H39" s="1765">
        <v>0.01</v>
      </c>
      <c r="I39" s="1766">
        <v>6.3E-2</v>
      </c>
      <c r="J39" s="1765">
        <v>0.01</v>
      </c>
      <c r="K39" s="1764">
        <v>6.3E-2</v>
      </c>
      <c r="L39" s="1816">
        <v>622</v>
      </c>
      <c r="M39" s="1817">
        <v>584</v>
      </c>
      <c r="N39" s="1818">
        <v>566</v>
      </c>
      <c r="O39" s="1615">
        <v>-0.03</v>
      </c>
      <c r="P39" s="1766">
        <v>-0.09</v>
      </c>
      <c r="Q39" s="1615">
        <v>0.879</v>
      </c>
      <c r="R39" s="1755">
        <v>0.121</v>
      </c>
    </row>
    <row r="40" spans="1:18">
      <c r="A40" s="1811" t="s">
        <v>115</v>
      </c>
      <c r="B40" s="1812">
        <v>7899</v>
      </c>
      <c r="C40" s="1813">
        <v>8436</v>
      </c>
      <c r="D40" s="1813">
        <v>8491</v>
      </c>
      <c r="E40" s="1813">
        <v>7899</v>
      </c>
      <c r="F40" s="1748">
        <v>8436</v>
      </c>
      <c r="G40" s="1749">
        <v>8491</v>
      </c>
      <c r="H40" s="1765">
        <v>7.0000000000000001E-3</v>
      </c>
      <c r="I40" s="1766">
        <v>7.4999999999999997E-2</v>
      </c>
      <c r="J40" s="1765">
        <v>7.0000000000000001E-3</v>
      </c>
      <c r="K40" s="1764">
        <v>7.4999999999999997E-2</v>
      </c>
      <c r="L40" s="1816">
        <v>353</v>
      </c>
      <c r="M40" s="1817">
        <v>414</v>
      </c>
      <c r="N40" s="1818">
        <v>415</v>
      </c>
      <c r="O40" s="1615">
        <v>3.0000000000000001E-3</v>
      </c>
      <c r="P40" s="1766">
        <v>0.17299999999999999</v>
      </c>
      <c r="Q40" s="1615">
        <v>0.84299999999999997</v>
      </c>
      <c r="R40" s="1755">
        <v>0.157</v>
      </c>
    </row>
    <row r="41" spans="1:18">
      <c r="A41" s="1811" t="s">
        <v>116</v>
      </c>
      <c r="B41" s="1812">
        <v>4515</v>
      </c>
      <c r="C41" s="1813">
        <v>3502</v>
      </c>
      <c r="D41" s="1813">
        <v>3139</v>
      </c>
      <c r="E41" s="1813">
        <v>4515</v>
      </c>
      <c r="F41" s="1748">
        <v>3502</v>
      </c>
      <c r="G41" s="1749">
        <v>3139</v>
      </c>
      <c r="H41" s="1767">
        <v>-0.10299999999999999</v>
      </c>
      <c r="I41" s="1768">
        <v>-0.30499999999999999</v>
      </c>
      <c r="J41" s="1767">
        <v>-0.10299999999999999</v>
      </c>
      <c r="K41" s="1768">
        <v>-0.30499999999999999</v>
      </c>
      <c r="L41" s="1816">
        <v>185</v>
      </c>
      <c r="M41" s="1817">
        <v>156</v>
      </c>
      <c r="N41" s="1818">
        <v>190</v>
      </c>
      <c r="O41" s="1615">
        <v>0.22</v>
      </c>
      <c r="P41" s="1766">
        <v>2.7E-2</v>
      </c>
      <c r="Q41" s="1615">
        <v>0.81200000000000006</v>
      </c>
      <c r="R41" s="1755">
        <v>0.188</v>
      </c>
    </row>
    <row r="42" spans="1:18">
      <c r="A42" s="1819" t="s">
        <v>117</v>
      </c>
      <c r="B42" s="1808">
        <v>10276</v>
      </c>
      <c r="C42" s="1809">
        <v>12441</v>
      </c>
      <c r="D42" s="1809">
        <v>12551</v>
      </c>
      <c r="E42" s="1809">
        <v>9960</v>
      </c>
      <c r="F42" s="1744">
        <v>9619</v>
      </c>
      <c r="G42" s="1745">
        <v>9760</v>
      </c>
      <c r="H42" s="1770">
        <v>8.9999999999999993E-3</v>
      </c>
      <c r="I42" s="1771">
        <v>0.221</v>
      </c>
      <c r="J42" s="1758">
        <v>1.4999999999999999E-2</v>
      </c>
      <c r="K42" s="1773">
        <v>-0.02</v>
      </c>
      <c r="L42" s="1820">
        <v>159</v>
      </c>
      <c r="M42" s="1821">
        <v>131</v>
      </c>
      <c r="N42" s="1822">
        <v>124</v>
      </c>
      <c r="O42" s="1758">
        <v>-5.7000000000000002E-2</v>
      </c>
      <c r="P42" s="1757">
        <v>-0.222</v>
      </c>
      <c r="Q42" s="1758">
        <v>0.96399999999999997</v>
      </c>
      <c r="R42" s="1759">
        <v>3.5999999999999997E-2</v>
      </c>
    </row>
    <row r="43" spans="1:18">
      <c r="A43" s="1819" t="s">
        <v>134</v>
      </c>
      <c r="B43" s="1820" t="s">
        <v>135</v>
      </c>
      <c r="C43" s="1821" t="s">
        <v>135</v>
      </c>
      <c r="D43" s="1821" t="s">
        <v>135</v>
      </c>
      <c r="E43" s="1821" t="s">
        <v>136</v>
      </c>
      <c r="F43" s="1775" t="s">
        <v>136</v>
      </c>
      <c r="G43" s="1776" t="s">
        <v>136</v>
      </c>
      <c r="H43" s="1756" t="s">
        <v>136</v>
      </c>
      <c r="I43" s="1757" t="s">
        <v>136</v>
      </c>
      <c r="J43" s="1758" t="s">
        <v>136</v>
      </c>
      <c r="K43" s="1757" t="s">
        <v>136</v>
      </c>
      <c r="L43" s="1820">
        <v>220</v>
      </c>
      <c r="M43" s="1821">
        <v>247</v>
      </c>
      <c r="N43" s="1822">
        <v>252</v>
      </c>
      <c r="O43" s="1758">
        <v>2.1000000000000001E-2</v>
      </c>
      <c r="P43" s="1757">
        <v>0.14699999999999999</v>
      </c>
      <c r="Q43" s="1758" t="s">
        <v>135</v>
      </c>
      <c r="R43" s="1759">
        <v>1</v>
      </c>
    </row>
    <row r="44" spans="1:18">
      <c r="A44" s="1819" t="s">
        <v>119</v>
      </c>
      <c r="B44" s="1820" t="s">
        <v>135</v>
      </c>
      <c r="C44" s="1821" t="s">
        <v>135</v>
      </c>
      <c r="D44" s="1821" t="s">
        <v>135</v>
      </c>
      <c r="E44" s="1821" t="s">
        <v>136</v>
      </c>
      <c r="F44" s="1775" t="s">
        <v>136</v>
      </c>
      <c r="G44" s="1776" t="s">
        <v>136</v>
      </c>
      <c r="H44" s="1756" t="s">
        <v>136</v>
      </c>
      <c r="I44" s="1757" t="s">
        <v>136</v>
      </c>
      <c r="J44" s="1758" t="s">
        <v>136</v>
      </c>
      <c r="K44" s="1757" t="s">
        <v>136</v>
      </c>
      <c r="L44" s="1808">
        <v>2291</v>
      </c>
      <c r="M44" s="1809">
        <v>2287</v>
      </c>
      <c r="N44" s="1810">
        <v>2289</v>
      </c>
      <c r="O44" s="1758">
        <v>1E-3</v>
      </c>
      <c r="P44" s="1757">
        <v>-1E-3</v>
      </c>
      <c r="Q44" s="1758" t="s">
        <v>135</v>
      </c>
      <c r="R44" s="1759">
        <v>1</v>
      </c>
    </row>
    <row r="45" spans="1:18" s="1396" customFormat="1" ht="14.5" thickBot="1">
      <c r="A45" s="1823" t="s">
        <v>137</v>
      </c>
      <c r="B45" s="1824" t="s">
        <v>135</v>
      </c>
      <c r="C45" s="1561" t="s">
        <v>135</v>
      </c>
      <c r="D45" s="1561" t="s">
        <v>135</v>
      </c>
      <c r="E45" s="1561" t="s">
        <v>136</v>
      </c>
      <c r="F45" s="1825" t="s">
        <v>136</v>
      </c>
      <c r="G45" s="1826" t="s">
        <v>136</v>
      </c>
      <c r="H45" s="1621" t="s">
        <v>136</v>
      </c>
      <c r="I45" s="1781" t="s">
        <v>136</v>
      </c>
      <c r="J45" s="1758" t="s">
        <v>136</v>
      </c>
      <c r="K45" s="1757" t="s">
        <v>136</v>
      </c>
      <c r="L45" s="1824">
        <v>708</v>
      </c>
      <c r="M45" s="1561">
        <v>682</v>
      </c>
      <c r="N45" s="1827">
        <v>626</v>
      </c>
      <c r="O45" s="1621">
        <v>-8.2000000000000003E-2</v>
      </c>
      <c r="P45" s="1781">
        <v>-0.11700000000000001</v>
      </c>
      <c r="Q45" s="1621" t="s">
        <v>135</v>
      </c>
      <c r="R45" s="1622">
        <v>1</v>
      </c>
    </row>
    <row r="46" spans="1:18" s="1398" customFormat="1" ht="14.5" thickBot="1">
      <c r="A46" s="1828" t="s">
        <v>121</v>
      </c>
      <c r="B46" s="427">
        <v>81131</v>
      </c>
      <c r="C46" s="1829">
        <v>92558</v>
      </c>
      <c r="D46" s="1829">
        <v>93511</v>
      </c>
      <c r="E46" s="1829">
        <v>73424</v>
      </c>
      <c r="F46" s="1784">
        <v>68086</v>
      </c>
      <c r="G46" s="1785">
        <v>69701</v>
      </c>
      <c r="H46" s="1786">
        <v>0.01</v>
      </c>
      <c r="I46" s="1787">
        <v>0.153</v>
      </c>
      <c r="J46" s="1788">
        <v>2.4E-2</v>
      </c>
      <c r="K46" s="1788">
        <v>-5.0999999999999997E-2</v>
      </c>
      <c r="L46" s="427">
        <v>13749</v>
      </c>
      <c r="M46" s="1829">
        <v>12000</v>
      </c>
      <c r="N46" s="428">
        <v>12095</v>
      </c>
      <c r="O46" s="1786">
        <v>8.0000000000000002E-3</v>
      </c>
      <c r="P46" s="1787">
        <v>-0.12</v>
      </c>
      <c r="Q46" s="1786">
        <v>0.66900000000000004</v>
      </c>
      <c r="R46" s="1788">
        <v>0.33100000000000002</v>
      </c>
    </row>
    <row r="48" spans="1:18">
      <c r="A48" s="1789" t="s">
        <v>122</v>
      </c>
      <c r="B48" s="1790"/>
    </row>
    <row r="49" spans="1:9">
      <c r="A49" s="1791" t="s">
        <v>123</v>
      </c>
      <c r="B49" s="1005"/>
    </row>
    <row r="50" spans="1:9">
      <c r="A50" s="1791" t="s">
        <v>124</v>
      </c>
      <c r="H50" s="1830"/>
      <c r="I50" s="1830"/>
    </row>
    <row r="51" spans="1:9">
      <c r="A51" s="1791" t="s">
        <v>125</v>
      </c>
    </row>
    <row r="52" spans="1:9">
      <c r="A52" s="648" t="s">
        <v>126</v>
      </c>
    </row>
    <row r="53" spans="1:9">
      <c r="A53" s="648" t="s">
        <v>674</v>
      </c>
    </row>
  </sheetData>
  <mergeCells count="17">
    <mergeCell ref="Q28:R28"/>
    <mergeCell ref="F29:G29"/>
    <mergeCell ref="L29:P29"/>
    <mergeCell ref="Q29:R29"/>
    <mergeCell ref="A28:A30"/>
    <mergeCell ref="B28:G28"/>
    <mergeCell ref="H28:I29"/>
    <mergeCell ref="J28:K28"/>
    <mergeCell ref="J29:K29"/>
    <mergeCell ref="L28:P28"/>
    <mergeCell ref="J1:K2"/>
    <mergeCell ref="L1:N2"/>
    <mergeCell ref="A1:A3"/>
    <mergeCell ref="B2:D2"/>
    <mergeCell ref="B1:G1"/>
    <mergeCell ref="H1:I2"/>
    <mergeCell ref="E2:G2"/>
  </mergeCells>
  <hyperlinks>
    <hyperlink ref="A4" location="Índice!A1" display="Volver al índice" xr:uid="{7B84E8D1-3081-4EFD-998A-3B616E3AEB84}"/>
    <hyperlink ref="A31" location="Índice!A1" display="Volver al índice" xr:uid="{3E76D1F7-1EDC-427F-9D40-AE305B4171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54"/>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36.453125" style="648" customWidth="1"/>
    <col min="2" max="3" width="14.36328125" style="648" bestFit="1" customWidth="1"/>
    <col min="4" max="4" width="13.6328125" style="648" customWidth="1"/>
    <col min="5" max="6" width="11.54296875" style="648" bestFit="1" customWidth="1"/>
    <col min="7" max="16384" width="11.453125" style="648"/>
  </cols>
  <sheetData>
    <row r="1" spans="1:9" s="651" customFormat="1" ht="14.4" customHeight="1">
      <c r="A1" s="1425" t="s">
        <v>23</v>
      </c>
      <c r="B1" s="1833" t="s">
        <v>88</v>
      </c>
      <c r="C1" s="1834"/>
      <c r="D1" s="1835"/>
      <c r="E1" s="1833" t="s">
        <v>30</v>
      </c>
      <c r="F1" s="1834"/>
      <c r="G1" s="1005"/>
      <c r="H1" s="1005"/>
      <c r="I1" s="1005"/>
    </row>
    <row r="2" spans="1:9" s="651" customFormat="1">
      <c r="A2" s="1502" t="s">
        <v>31</v>
      </c>
      <c r="B2" s="1836"/>
      <c r="C2" s="1837"/>
      <c r="D2" s="1838"/>
      <c r="E2" s="1836"/>
      <c r="F2" s="1837"/>
      <c r="G2" s="1005"/>
      <c r="H2" s="1005"/>
      <c r="I2" s="1005"/>
    </row>
    <row r="3" spans="1:9" s="1388" customFormat="1" ht="14.5" thickBot="1">
      <c r="A3" s="830" t="s">
        <v>34</v>
      </c>
      <c r="B3" s="1014" t="s">
        <v>671</v>
      </c>
      <c r="C3" s="1015" t="s">
        <v>89</v>
      </c>
      <c r="D3" s="1016" t="s">
        <v>672</v>
      </c>
      <c r="E3" s="534" t="s">
        <v>32</v>
      </c>
      <c r="F3" s="535" t="s">
        <v>33</v>
      </c>
      <c r="G3" s="1532"/>
      <c r="H3" s="1532"/>
      <c r="I3" s="1532"/>
    </row>
    <row r="4" spans="1:9" ht="15.5">
      <c r="A4" s="346" t="s">
        <v>138</v>
      </c>
      <c r="B4" s="344">
        <v>48926791</v>
      </c>
      <c r="C4" s="456">
        <v>58074996</v>
      </c>
      <c r="D4" s="1689">
        <v>59998764</v>
      </c>
      <c r="E4" s="1480">
        <v>3.3125581274254412E-2</v>
      </c>
      <c r="F4" s="1481">
        <v>0.22629673382830279</v>
      </c>
      <c r="G4" s="1690"/>
      <c r="H4" s="1690"/>
      <c r="I4" s="1690"/>
    </row>
    <row r="5" spans="1:9">
      <c r="A5" s="346" t="s">
        <v>139</v>
      </c>
      <c r="B5" s="344">
        <v>42562229</v>
      </c>
      <c r="C5" s="456">
        <v>51013689</v>
      </c>
      <c r="D5" s="1689">
        <v>52687270</v>
      </c>
      <c r="E5" s="1482">
        <v>3.2806508072764549E-2</v>
      </c>
      <c r="F5" s="1503">
        <v>0.2378879405023642</v>
      </c>
    </row>
    <row r="6" spans="1:9">
      <c r="A6" s="346" t="s">
        <v>140</v>
      </c>
      <c r="B6" s="344">
        <v>30019871</v>
      </c>
      <c r="C6" s="456">
        <v>31389760</v>
      </c>
      <c r="D6" s="1689">
        <v>30302103</v>
      </c>
      <c r="E6" s="1482">
        <v>-3.4650057853261702E-2</v>
      </c>
      <c r="F6" s="1503">
        <v>9.4015060890834615E-3</v>
      </c>
    </row>
    <row r="7" spans="1:9" ht="16.5">
      <c r="A7" s="443" t="s">
        <v>960</v>
      </c>
      <c r="B7" s="344">
        <v>7441044</v>
      </c>
      <c r="C7" s="456">
        <v>7457440</v>
      </c>
      <c r="D7" s="1689">
        <v>5456510</v>
      </c>
      <c r="E7" s="1482">
        <v>-0.26831325495076058</v>
      </c>
      <c r="F7" s="1503">
        <v>-0.26670101668529306</v>
      </c>
    </row>
    <row r="8" spans="1:9" s="1396" customFormat="1" ht="14.5" thickBot="1">
      <c r="A8" s="1410" t="s">
        <v>141</v>
      </c>
      <c r="B8" s="344">
        <v>714397</v>
      </c>
      <c r="C8" s="456">
        <v>690454</v>
      </c>
      <c r="D8" s="1689">
        <v>717156</v>
      </c>
      <c r="E8" s="1487">
        <v>3.8673104942545049E-2</v>
      </c>
      <c r="F8" s="1488">
        <v>3.8619983006647563E-3</v>
      </c>
    </row>
    <row r="9" spans="1:9" s="1398" customFormat="1" ht="14.5" thickBot="1">
      <c r="A9" s="1413" t="s">
        <v>48</v>
      </c>
      <c r="B9" s="381">
        <v>129664332</v>
      </c>
      <c r="C9" s="1404">
        <v>148626339</v>
      </c>
      <c r="D9" s="1404">
        <v>149161803</v>
      </c>
      <c r="E9" s="533">
        <v>3.6027530759537851E-3</v>
      </c>
      <c r="F9" s="1490">
        <v>0.15036880766871186</v>
      </c>
    </row>
    <row r="10" spans="1:9">
      <c r="A10" s="346" t="s">
        <v>142</v>
      </c>
      <c r="B10" s="1691">
        <v>8374009</v>
      </c>
      <c r="C10" s="1692">
        <v>5305933</v>
      </c>
      <c r="D10" s="1693">
        <v>6239161</v>
      </c>
      <c r="E10" s="1480">
        <v>0.17588386434581815</v>
      </c>
      <c r="F10" s="1481">
        <v>-0.25493739020342587</v>
      </c>
    </row>
    <row r="11" spans="1:9">
      <c r="A11" s="346" t="s">
        <v>143</v>
      </c>
      <c r="B11" s="376">
        <v>19441733</v>
      </c>
      <c r="C11" s="368">
        <v>24303193</v>
      </c>
      <c r="D11" s="1694">
        <v>23329990</v>
      </c>
      <c r="E11" s="1482">
        <v>-4.0044244392084614E-2</v>
      </c>
      <c r="F11" s="1503">
        <v>0.19999539135734454</v>
      </c>
    </row>
    <row r="12" spans="1:9">
      <c r="A12" s="346" t="s">
        <v>144</v>
      </c>
      <c r="B12" s="376">
        <v>2091798</v>
      </c>
      <c r="C12" s="368">
        <v>1159587</v>
      </c>
      <c r="D12" s="1694">
        <v>1276678.3399999999</v>
      </c>
      <c r="E12" s="1482">
        <v>0.10097676155389794</v>
      </c>
      <c r="F12" s="1503">
        <v>-0.38967417503984619</v>
      </c>
    </row>
    <row r="13" spans="1:9" s="1396" customFormat="1" ht="14.5" thickBot="1">
      <c r="A13" s="1410" t="s">
        <v>145</v>
      </c>
      <c r="B13" s="376">
        <v>17250531</v>
      </c>
      <c r="C13" s="368">
        <v>17863198</v>
      </c>
      <c r="D13" s="1694">
        <v>16951481</v>
      </c>
      <c r="E13" s="1482">
        <v>-5.1038845340011345E-2</v>
      </c>
      <c r="F13" s="1503">
        <v>-1.7335698246042398E-2</v>
      </c>
    </row>
    <row r="14" spans="1:9" s="1398" customFormat="1" ht="14.5" thickBot="1">
      <c r="A14" s="1413" t="s">
        <v>146</v>
      </c>
      <c r="B14" s="1695">
        <v>176822403</v>
      </c>
      <c r="C14" s="1696">
        <v>197258250</v>
      </c>
      <c r="D14" s="1696">
        <v>196959113.34</v>
      </c>
      <c r="E14" s="533">
        <v>-1.5164722388036822E-3</v>
      </c>
      <c r="F14" s="1490">
        <v>0.11388099018199636</v>
      </c>
    </row>
    <row r="16" spans="1:9">
      <c r="A16" s="439" t="s">
        <v>147</v>
      </c>
    </row>
    <row r="17" spans="1:6" s="1396" customFormat="1" ht="14.5" thickBot="1"/>
    <row r="18" spans="1:6" s="651" customFormat="1">
      <c r="A18" s="1697" t="s">
        <v>148</v>
      </c>
      <c r="B18" s="1833" t="s">
        <v>88</v>
      </c>
      <c r="C18" s="1834"/>
      <c r="D18" s="1835"/>
      <c r="E18" s="1833" t="s">
        <v>30</v>
      </c>
      <c r="F18" s="1834"/>
    </row>
    <row r="19" spans="1:6" s="651" customFormat="1">
      <c r="A19" s="1698" t="s">
        <v>31</v>
      </c>
      <c r="B19" s="1836"/>
      <c r="C19" s="1837"/>
      <c r="D19" s="1838"/>
      <c r="E19" s="1836"/>
      <c r="F19" s="1837"/>
    </row>
    <row r="20" spans="1:6" s="1388" customFormat="1" ht="14.5" thickBot="1">
      <c r="A20" s="830" t="s">
        <v>34</v>
      </c>
      <c r="B20" s="1014" t="s">
        <v>671</v>
      </c>
      <c r="C20" s="1015" t="s">
        <v>89</v>
      </c>
      <c r="D20" s="1016" t="s">
        <v>672</v>
      </c>
      <c r="E20" s="831" t="s">
        <v>32</v>
      </c>
      <c r="F20" s="977" t="s">
        <v>33</v>
      </c>
    </row>
    <row r="21" spans="1:6">
      <c r="A21" s="346" t="s">
        <v>138</v>
      </c>
      <c r="B21" s="376">
        <v>48926791</v>
      </c>
      <c r="C21" s="368">
        <v>58074996</v>
      </c>
      <c r="D21" s="369">
        <v>59998764</v>
      </c>
      <c r="E21" s="1480">
        <v>3.3125581274254412E-2</v>
      </c>
      <c r="F21" s="1481">
        <v>0.22629673382830279</v>
      </c>
    </row>
    <row r="22" spans="1:6">
      <c r="A22" s="346" t="s">
        <v>139</v>
      </c>
      <c r="B22" s="376">
        <v>42562229</v>
      </c>
      <c r="C22" s="368">
        <v>51013689</v>
      </c>
      <c r="D22" s="369">
        <v>52687270</v>
      </c>
      <c r="E22" s="1482">
        <v>3.2806508072764549E-2</v>
      </c>
      <c r="F22" s="1503">
        <v>0.2378879405023642</v>
      </c>
    </row>
    <row r="23" spans="1:6">
      <c r="A23" s="346" t="s">
        <v>140</v>
      </c>
      <c r="B23" s="376">
        <v>30019871</v>
      </c>
      <c r="C23" s="368">
        <v>31389760</v>
      </c>
      <c r="D23" s="369">
        <v>30302103</v>
      </c>
      <c r="E23" s="1482">
        <v>-3.4650057853261702E-2</v>
      </c>
      <c r="F23" s="1503">
        <v>9.4015060890834615E-3</v>
      </c>
    </row>
    <row r="24" spans="1:6" ht="16.5">
      <c r="A24" s="443" t="s">
        <v>960</v>
      </c>
      <c r="B24" s="376">
        <v>7441044</v>
      </c>
      <c r="C24" s="368">
        <v>7457440</v>
      </c>
      <c r="D24" s="369">
        <v>5456510</v>
      </c>
      <c r="E24" s="1482">
        <v>-0.26831325495076058</v>
      </c>
      <c r="F24" s="1503">
        <v>-0.26670101668529306</v>
      </c>
    </row>
    <row r="25" spans="1:6" s="1396" customFormat="1" ht="14.5" thickBot="1">
      <c r="A25" s="1410" t="s">
        <v>141</v>
      </c>
      <c r="B25" s="387">
        <v>714397</v>
      </c>
      <c r="C25" s="1699">
        <v>690454</v>
      </c>
      <c r="D25" s="1700">
        <v>717156</v>
      </c>
      <c r="E25" s="1487">
        <v>3.8673104942545049E-2</v>
      </c>
      <c r="F25" s="1488">
        <v>3.8619983006647563E-3</v>
      </c>
    </row>
    <row r="26" spans="1:6" s="1398" customFormat="1" ht="14.5" thickBot="1">
      <c r="A26" s="1413" t="s">
        <v>48</v>
      </c>
      <c r="B26" s="381">
        <v>129664332</v>
      </c>
      <c r="C26" s="1404">
        <v>148626339</v>
      </c>
      <c r="D26" s="348">
        <v>149161803</v>
      </c>
      <c r="E26" s="533">
        <v>3.6027530759537851E-3</v>
      </c>
      <c r="F26" s="1490">
        <v>0.15036880766871186</v>
      </c>
    </row>
    <row r="28" spans="1:6">
      <c r="A28" s="439" t="s">
        <v>147</v>
      </c>
    </row>
    <row r="29" spans="1:6">
      <c r="A29" s="439"/>
    </row>
    <row r="30" spans="1:6" s="1396" customFormat="1" ht="14.5" thickBot="1"/>
    <row r="31" spans="1:6" s="651" customFormat="1">
      <c r="A31" s="1697" t="s">
        <v>149</v>
      </c>
      <c r="B31" s="1833" t="s">
        <v>88</v>
      </c>
      <c r="C31" s="1834"/>
      <c r="D31" s="1835"/>
      <c r="E31" s="1833" t="s">
        <v>30</v>
      </c>
      <c r="F31" s="1834"/>
    </row>
    <row r="32" spans="1:6" s="651" customFormat="1">
      <c r="A32" s="1698" t="s">
        <v>31</v>
      </c>
      <c r="B32" s="1836"/>
      <c r="C32" s="1837"/>
      <c r="D32" s="1838"/>
      <c r="E32" s="1836"/>
      <c r="F32" s="1837"/>
    </row>
    <row r="33" spans="1:14" s="1388" customFormat="1" ht="14.5" thickBot="1">
      <c r="A33" s="830" t="s">
        <v>34</v>
      </c>
      <c r="B33" s="1014" t="s">
        <v>671</v>
      </c>
      <c r="C33" s="1015" t="s">
        <v>89</v>
      </c>
      <c r="D33" s="1016" t="s">
        <v>672</v>
      </c>
      <c r="E33" s="831" t="s">
        <v>32</v>
      </c>
      <c r="F33" s="977" t="s">
        <v>33</v>
      </c>
    </row>
    <row r="34" spans="1:14">
      <c r="A34" s="991" t="s">
        <v>142</v>
      </c>
      <c r="B34" s="1701">
        <v>8374009</v>
      </c>
      <c r="C34" s="1702">
        <v>5305933</v>
      </c>
      <c r="D34" s="1693">
        <v>6239161</v>
      </c>
      <c r="E34" s="1480">
        <v>0.17588386434581815</v>
      </c>
      <c r="F34" s="1481">
        <v>-0.25493739020342587</v>
      </c>
    </row>
    <row r="35" spans="1:14">
      <c r="A35" s="346" t="s">
        <v>143</v>
      </c>
      <c r="B35" s="1703">
        <v>19441733</v>
      </c>
      <c r="C35" s="1704">
        <v>24303193</v>
      </c>
      <c r="D35" s="1694">
        <v>23329990</v>
      </c>
      <c r="E35" s="1482">
        <v>-4.0044244392084614E-2</v>
      </c>
      <c r="F35" s="1503">
        <v>0.19999539135734454</v>
      </c>
    </row>
    <row r="36" spans="1:14">
      <c r="A36" s="346" t="s">
        <v>144</v>
      </c>
      <c r="B36" s="1703">
        <v>2091798</v>
      </c>
      <c r="C36" s="1704">
        <v>1159587</v>
      </c>
      <c r="D36" s="1694">
        <v>1276678.3399999999</v>
      </c>
      <c r="E36" s="1482">
        <v>0.10097676155389794</v>
      </c>
      <c r="F36" s="1503">
        <v>-0.38967417503984619</v>
      </c>
    </row>
    <row r="37" spans="1:14" s="1396" customFormat="1" ht="14.5" thickBot="1">
      <c r="A37" s="1410" t="s">
        <v>145</v>
      </c>
      <c r="B37" s="1703">
        <v>17250531</v>
      </c>
      <c r="C37" s="1704">
        <v>17863198</v>
      </c>
      <c r="D37" s="1704">
        <v>16951481</v>
      </c>
      <c r="E37" s="1482">
        <v>-5.1038845340011345E-2</v>
      </c>
      <c r="F37" s="1503">
        <v>-1.7335698246042398E-2</v>
      </c>
    </row>
    <row r="38" spans="1:14" s="1398" customFormat="1" ht="14.5" thickBot="1">
      <c r="A38" s="1413" t="s">
        <v>150</v>
      </c>
      <c r="B38" s="1705">
        <v>47158071</v>
      </c>
      <c r="C38" s="1404">
        <v>48631911</v>
      </c>
      <c r="D38" s="348">
        <v>47797310</v>
      </c>
      <c r="E38" s="533">
        <v>-1.7161591696448042E-2</v>
      </c>
      <c r="F38" s="1490">
        <v>1.355524062890523E-2</v>
      </c>
    </row>
    <row r="39" spans="1:14" ht="14.5" thickBot="1"/>
    <row r="40" spans="1:14" s="1706" customFormat="1">
      <c r="A40" s="1425" t="s">
        <v>151</v>
      </c>
      <c r="B40" s="1872" t="s">
        <v>29</v>
      </c>
      <c r="C40" s="1873"/>
      <c r="D40" s="1874"/>
      <c r="E40" s="1872" t="s">
        <v>30</v>
      </c>
      <c r="F40" s="1873"/>
    </row>
    <row r="41" spans="1:14" s="1388" customFormat="1" ht="14.5" thickBot="1">
      <c r="A41" s="1564" t="s">
        <v>34</v>
      </c>
      <c r="B41" s="1640" t="s">
        <v>105</v>
      </c>
      <c r="C41" s="1641" t="s">
        <v>14</v>
      </c>
      <c r="D41" s="1707" t="s">
        <v>106</v>
      </c>
      <c r="E41" s="772" t="s">
        <v>32</v>
      </c>
      <c r="F41" s="773" t="s">
        <v>33</v>
      </c>
    </row>
    <row r="42" spans="1:14">
      <c r="A42" s="346" t="s">
        <v>151</v>
      </c>
      <c r="B42" s="1708">
        <v>1.8599999999999998E-2</v>
      </c>
      <c r="C42" s="1708">
        <v>1.43E-2</v>
      </c>
      <c r="D42" s="1708">
        <v>1.18E-2</v>
      </c>
      <c r="E42" s="367" t="str">
        <f>-25 &amp; " pbs"</f>
        <v>-25 pbs</v>
      </c>
      <c r="F42" s="1032" t="str">
        <f>-68&amp; " pbs"</f>
        <v>-68 pbs</v>
      </c>
      <c r="I42" s="1709">
        <f>+(ROUND(D42,4)-ROUND(B42,4))*100/1%</f>
        <v>-67.999999999999986</v>
      </c>
      <c r="J42" s="1710">
        <f>+VALUE(ROUND(I42,0))</f>
        <v>-68</v>
      </c>
      <c r="K42" s="1709">
        <f>+(ROUND(D42,4)-ROUND(C42,4))*100/1%</f>
        <v>-25.000000000000004</v>
      </c>
      <c r="L42" s="1711">
        <f>+VALUE(ROUND(K42,0))</f>
        <v>-25</v>
      </c>
      <c r="M42" s="1712" t="s">
        <v>152</v>
      </c>
      <c r="N42" s="1712" t="s">
        <v>153</v>
      </c>
    </row>
    <row r="43" spans="1:14" s="1396" customFormat="1" ht="14.5" thickBot="1">
      <c r="A43" s="1713" t="s">
        <v>154</v>
      </c>
      <c r="B43" s="1714">
        <v>1.9099999999999999E-2</v>
      </c>
      <c r="C43" s="1714">
        <v>1.35E-2</v>
      </c>
      <c r="D43" s="1714">
        <v>1.26E-2</v>
      </c>
      <c r="E43" s="1715" t="str">
        <f>-9 &amp; " pbs"</f>
        <v>-9 pbs</v>
      </c>
      <c r="F43" s="1716" t="str">
        <f>-65 &amp; " pbs"</f>
        <v>-65 pbs</v>
      </c>
      <c r="I43" s="1717">
        <f>+(ROUND(D43,4)-ROUND(B43,4))*100/1%</f>
        <v>-64.999999999999986</v>
      </c>
      <c r="J43" s="1718">
        <f>+VALUE(ROUND(I43,0))</f>
        <v>-65</v>
      </c>
      <c r="K43" s="1717">
        <f>+(ROUND(D43,4)-ROUND(C43,4))*100/1%</f>
        <v>-8.9999999999999964</v>
      </c>
      <c r="L43" s="1719">
        <f>+VALUE(ROUND(K43,0))</f>
        <v>-9</v>
      </c>
      <c r="M43" s="1720"/>
      <c r="N43" s="1720"/>
    </row>
    <row r="44" spans="1:14">
      <c r="A44" s="346"/>
    </row>
    <row r="45" spans="1:14">
      <c r="A45" s="1721" t="s">
        <v>48</v>
      </c>
      <c r="B45" s="1722">
        <f>'12.1.Credicorp Consolidado'!D41</f>
        <v>129664332</v>
      </c>
      <c r="C45" s="1722">
        <f>'12.1.Credicorp Consolidado'!E41</f>
        <v>148626339</v>
      </c>
      <c r="D45" s="1722">
        <f>'12.1.Credicorp Consolidado'!F41</f>
        <v>149161803</v>
      </c>
    </row>
    <row r="46" spans="1:14" ht="14.5">
      <c r="A46" s="1004"/>
      <c r="B46" s="1723" t="str">
        <f>IF(B9-B45=0,"Check",B44-B45)</f>
        <v>Check</v>
      </c>
      <c r="C46" s="1723" t="str">
        <f>IF(C9-C45=0,"Check",C44-C45)</f>
        <v>Check</v>
      </c>
      <c r="D46" s="1723" t="str">
        <f>IF(D9-D45=0,"Check",D44-D45)</f>
        <v>Check</v>
      </c>
    </row>
    <row r="47" spans="1:14">
      <c r="A47" s="1724" t="s">
        <v>142</v>
      </c>
      <c r="B47" s="1722">
        <f>'12.1.Credicorp Consolidado'!D48</f>
        <v>8374009</v>
      </c>
      <c r="C47" s="1722">
        <f>'12.1.Credicorp Consolidado'!E48</f>
        <v>5305933</v>
      </c>
      <c r="D47" s="1722">
        <f>'12.1.Credicorp Consolidado'!F48</f>
        <v>6239161</v>
      </c>
    </row>
    <row r="48" spans="1:14" ht="14.5">
      <c r="A48" s="1004"/>
      <c r="B48" s="1723">
        <f>IF(B11-B47=0,"Check",B34-B47)</f>
        <v>0</v>
      </c>
      <c r="C48" s="1723">
        <f>IF(C11-C47=0,"Check",C34-C47)</f>
        <v>0</v>
      </c>
      <c r="D48" s="1723">
        <f>IF(D11-D47=0,"Check",D34-D47)</f>
        <v>0</v>
      </c>
    </row>
    <row r="49" spans="1:4">
      <c r="A49" s="1724" t="s">
        <v>143</v>
      </c>
      <c r="B49" s="1722">
        <f>'12.1.Credicorp Consolidado'!D44</f>
        <v>19441733</v>
      </c>
      <c r="C49" s="1722">
        <f>'12.1.Credicorp Consolidado'!E44</f>
        <v>24303193</v>
      </c>
      <c r="D49" s="1722">
        <f>'12.1.Credicorp Consolidado'!F44</f>
        <v>23329990</v>
      </c>
    </row>
    <row r="50" spans="1:4" ht="14.5">
      <c r="A50" s="1004"/>
      <c r="B50" s="1723">
        <f>IF(B13-B49=0,"Check",B35-B49)</f>
        <v>0</v>
      </c>
      <c r="C50" s="1723">
        <f>IF(C13-C49=0,"Check",C35-C49)</f>
        <v>0</v>
      </c>
      <c r="D50" s="1723">
        <f>IF(D13-D49=0,"Check",D35-D49)</f>
        <v>0</v>
      </c>
    </row>
    <row r="51" spans="1:4">
      <c r="A51" s="1724" t="s">
        <v>144</v>
      </c>
      <c r="B51" s="1722">
        <f>'12.1.Credicorp Consolidado'!D45</f>
        <v>2091798</v>
      </c>
      <c r="C51" s="1722">
        <f>'12.1.Credicorp Consolidado'!E45</f>
        <v>1159587</v>
      </c>
      <c r="D51" s="1722">
        <f>'12.1.Credicorp Consolidado'!F45</f>
        <v>1276678</v>
      </c>
    </row>
    <row r="52" spans="1:4" ht="14.5">
      <c r="A52" s="1004"/>
      <c r="B52" s="1723">
        <f>IF(B15-B51=0,"Check",B36-B51)</f>
        <v>0</v>
      </c>
      <c r="C52" s="1723">
        <f>IF(C15-C51=0,"Check",C36-C51)</f>
        <v>0</v>
      </c>
      <c r="D52" s="1723">
        <f>IF(D15-D51=0,"Check",D36-D51)</f>
        <v>0.33999999985098839</v>
      </c>
    </row>
    <row r="53" spans="1:4">
      <c r="A53" s="1724" t="s">
        <v>145</v>
      </c>
      <c r="B53" s="1722">
        <f>'12.1.Credicorp Consolidado'!D49</f>
        <v>17250531</v>
      </c>
      <c r="C53" s="1722">
        <f>'12.1.Credicorp Consolidado'!E49</f>
        <v>17863198</v>
      </c>
      <c r="D53" s="1722">
        <f>'12.1.Credicorp Consolidado'!F49</f>
        <v>16951481</v>
      </c>
    </row>
    <row r="54" spans="1:4" ht="14.5">
      <c r="A54" s="1004"/>
      <c r="B54" s="1723" t="e">
        <f>IF(#REF!-B53=0,"Check",B37-B53)</f>
        <v>#REF!</v>
      </c>
      <c r="C54" s="1723" t="e">
        <f>IF(#REF!-C53=0,"Check",C37-C53)</f>
        <v>#REF!</v>
      </c>
      <c r="D54" s="1723" t="e">
        <f>IF(#REF!-D53=0,"Check",D37-D53)</f>
        <v>#REF!</v>
      </c>
    </row>
  </sheetData>
  <mergeCells count="8">
    <mergeCell ref="B40:D40"/>
    <mergeCell ref="E40:F40"/>
    <mergeCell ref="E1:F2"/>
    <mergeCell ref="B1:D2"/>
    <mergeCell ref="B18:D19"/>
    <mergeCell ref="E18:F19"/>
    <mergeCell ref="B31:D32"/>
    <mergeCell ref="E31:F32"/>
  </mergeCells>
  <hyperlinks>
    <hyperlink ref="A3" location="Índice!A1" display="Volver al índice" xr:uid="{DD48C551-C423-4499-BD89-2B2A9995DA53}"/>
    <hyperlink ref="A20" location="Índice!A1" display="Volver al índice" xr:uid="{1E2159F6-95F1-44BD-8700-80982E470F67}"/>
    <hyperlink ref="A33" location="Índice!A1" display="Volver al índice" xr:uid="{350CD7F5-F2A1-4392-9F10-5721AA96958D}"/>
    <hyperlink ref="A41" location="Índice!A1" display="Volver al índice" xr:uid="{662DBE46-271B-49F7-811F-8581B6853884}"/>
  </hyperlinks>
  <pageMargins left="0.7" right="0.7" top="0.75" bottom="0.75" header="0.3" footer="0.3"/>
  <ignoredErrors>
    <ignoredError sqref="K42:K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4"/>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56.36328125" style="47" customWidth="1"/>
    <col min="2" max="2" width="16.453125" style="47" customWidth="1"/>
    <col min="3" max="3" width="18.6328125" style="47" customWidth="1"/>
    <col min="4" max="4" width="16.453125" style="47" customWidth="1"/>
    <col min="5" max="6" width="11.453125" style="47"/>
    <col min="7" max="8" width="13.90625" style="47" customWidth="1"/>
    <col min="9" max="9" width="15.6328125" style="47" bestFit="1" customWidth="1"/>
    <col min="10" max="16384" width="11.453125" style="47"/>
  </cols>
  <sheetData>
    <row r="1" spans="1:9" s="48" customFormat="1">
      <c r="A1" s="213" t="s">
        <v>180</v>
      </c>
      <c r="B1" s="1876" t="s">
        <v>29</v>
      </c>
      <c r="C1" s="1877"/>
      <c r="D1" s="1878"/>
      <c r="E1" s="1876" t="s">
        <v>30</v>
      </c>
      <c r="F1" s="1878"/>
      <c r="G1" s="1876" t="s">
        <v>782</v>
      </c>
      <c r="H1" s="1878"/>
      <c r="I1" s="1875" t="s">
        <v>771</v>
      </c>
    </row>
    <row r="2" spans="1:9" s="48" customFormat="1">
      <c r="A2" s="214" t="s">
        <v>31</v>
      </c>
      <c r="B2" s="1879"/>
      <c r="C2" s="1880"/>
      <c r="D2" s="1881"/>
      <c r="E2" s="1879"/>
      <c r="F2" s="1881"/>
      <c r="G2" s="1879"/>
      <c r="H2" s="1881"/>
      <c r="I2" s="1875"/>
    </row>
    <row r="3" spans="1:9" s="209" customFormat="1" ht="14.5" thickBot="1">
      <c r="A3" s="45" t="s">
        <v>34</v>
      </c>
      <c r="B3" s="211" t="s">
        <v>105</v>
      </c>
      <c r="C3" s="212" t="s">
        <v>14</v>
      </c>
      <c r="D3" s="212" t="s">
        <v>106</v>
      </c>
      <c r="E3" s="207" t="s">
        <v>32</v>
      </c>
      <c r="F3" s="208" t="s">
        <v>33</v>
      </c>
      <c r="G3" s="1671">
        <v>43983</v>
      </c>
      <c r="H3" s="1672">
        <v>44348</v>
      </c>
      <c r="I3" s="232" t="s">
        <v>772</v>
      </c>
    </row>
    <row r="4" spans="1:9">
      <c r="A4" s="215" t="s">
        <v>181</v>
      </c>
      <c r="B4" s="216">
        <v>2727369</v>
      </c>
      <c r="C4" s="216">
        <v>2816073</v>
      </c>
      <c r="D4" s="216">
        <v>2891579</v>
      </c>
      <c r="E4" s="302">
        <v>2.7E-2</v>
      </c>
      <c r="F4" s="303">
        <v>0.06</v>
      </c>
      <c r="G4" s="1673">
        <v>5890978</v>
      </c>
      <c r="H4" s="1674">
        <v>5707652</v>
      </c>
      <c r="I4" s="302">
        <v>-3.1E-2</v>
      </c>
    </row>
    <row r="5" spans="1:9">
      <c r="A5" s="217" t="s">
        <v>182</v>
      </c>
      <c r="B5" s="42">
        <v>2353285</v>
      </c>
      <c r="C5" s="42">
        <v>2432761</v>
      </c>
      <c r="D5" s="42">
        <v>2476187</v>
      </c>
      <c r="E5" s="153">
        <v>1.7999999999999999E-2</v>
      </c>
      <c r="F5" s="154">
        <v>5.1999999999999998E-2</v>
      </c>
      <c r="G5" s="184">
        <v>5123636</v>
      </c>
      <c r="H5" s="210">
        <v>4908948</v>
      </c>
      <c r="I5" s="316">
        <v>-4.2000000000000003E-2</v>
      </c>
    </row>
    <row r="6" spans="1:9">
      <c r="A6" s="217" t="s">
        <v>183</v>
      </c>
      <c r="B6" s="42">
        <v>4867</v>
      </c>
      <c r="C6" s="42">
        <v>3221</v>
      </c>
      <c r="D6" s="42">
        <v>11536</v>
      </c>
      <c r="E6" s="153">
        <v>2.581</v>
      </c>
      <c r="F6" s="154">
        <v>1.37</v>
      </c>
      <c r="G6" s="184">
        <v>12746</v>
      </c>
      <c r="H6" s="210">
        <v>14757</v>
      </c>
      <c r="I6" s="316">
        <v>0.158</v>
      </c>
    </row>
    <row r="7" spans="1:9">
      <c r="A7" s="217" t="s">
        <v>184</v>
      </c>
      <c r="B7" s="42">
        <v>9264</v>
      </c>
      <c r="C7" s="42">
        <v>7896</v>
      </c>
      <c r="D7" s="42">
        <v>6076</v>
      </c>
      <c r="E7" s="153">
        <v>-0.23</v>
      </c>
      <c r="F7" s="154">
        <v>-0.34399999999999997</v>
      </c>
      <c r="G7" s="184">
        <v>58377</v>
      </c>
      <c r="H7" s="210">
        <v>13972</v>
      </c>
      <c r="I7" s="316">
        <v>-0.76100000000000001</v>
      </c>
    </row>
    <row r="8" spans="1:9">
      <c r="A8" s="217" t="s">
        <v>185</v>
      </c>
      <c r="B8" s="42">
        <v>350617</v>
      </c>
      <c r="C8" s="42">
        <v>362964</v>
      </c>
      <c r="D8" s="42">
        <v>382140</v>
      </c>
      <c r="E8" s="153">
        <v>5.2999999999999999E-2</v>
      </c>
      <c r="F8" s="154">
        <v>0.09</v>
      </c>
      <c r="G8" s="184">
        <v>673351</v>
      </c>
      <c r="H8" s="210">
        <v>745104</v>
      </c>
      <c r="I8" s="316">
        <v>0.107</v>
      </c>
    </row>
    <row r="9" spans="1:9">
      <c r="A9" s="217" t="s">
        <v>186</v>
      </c>
      <c r="B9" s="42">
        <v>9336</v>
      </c>
      <c r="C9" s="42">
        <v>9231</v>
      </c>
      <c r="D9" s="42">
        <v>15640</v>
      </c>
      <c r="E9" s="153">
        <v>0.69399999999999995</v>
      </c>
      <c r="F9" s="154">
        <v>0.67500000000000004</v>
      </c>
      <c r="G9" s="184">
        <v>22868</v>
      </c>
      <c r="H9" s="210">
        <v>24871</v>
      </c>
      <c r="I9" s="316">
        <v>8.7999999999999995E-2</v>
      </c>
    </row>
    <row r="10" spans="1:9" ht="16">
      <c r="A10" s="218" t="s">
        <v>187</v>
      </c>
      <c r="B10" s="43">
        <v>766019</v>
      </c>
      <c r="C10" s="43">
        <v>692690</v>
      </c>
      <c r="D10" s="43">
        <v>582537</v>
      </c>
      <c r="E10" s="304">
        <v>-0.159</v>
      </c>
      <c r="F10" s="305">
        <v>-0.24</v>
      </c>
      <c r="G10" s="1675">
        <v>1550101</v>
      </c>
      <c r="H10" s="1676">
        <v>1275227</v>
      </c>
      <c r="I10" s="1677">
        <v>-0.17699999999999999</v>
      </c>
    </row>
    <row r="11" spans="1:9">
      <c r="A11" s="217" t="s">
        <v>188</v>
      </c>
      <c r="B11" s="42">
        <v>320169</v>
      </c>
      <c r="C11" s="42">
        <v>222643</v>
      </c>
      <c r="D11" s="42">
        <v>210275</v>
      </c>
      <c r="E11" s="153">
        <v>-5.6000000000000001E-2</v>
      </c>
      <c r="F11" s="154">
        <v>-0.34300000000000003</v>
      </c>
      <c r="G11" s="184">
        <v>684276</v>
      </c>
      <c r="H11" s="210">
        <v>432918</v>
      </c>
      <c r="I11" s="316">
        <v>-0.36699999999999999</v>
      </c>
    </row>
    <row r="12" spans="1:9">
      <c r="A12" s="217" t="s">
        <v>189</v>
      </c>
      <c r="B12" s="42">
        <v>157819</v>
      </c>
      <c r="C12" s="42">
        <v>112228</v>
      </c>
      <c r="D12" s="42">
        <v>101265</v>
      </c>
      <c r="E12" s="153">
        <v>-9.8000000000000004E-2</v>
      </c>
      <c r="F12" s="154">
        <v>-0.35799999999999998</v>
      </c>
      <c r="G12" s="184">
        <v>294945</v>
      </c>
      <c r="H12" s="210">
        <v>213493</v>
      </c>
      <c r="I12" s="316">
        <v>-0.27600000000000002</v>
      </c>
    </row>
    <row r="13" spans="1:9">
      <c r="A13" s="217" t="s">
        <v>190</v>
      </c>
      <c r="B13" s="42">
        <v>199347</v>
      </c>
      <c r="C13" s="42">
        <v>266971</v>
      </c>
      <c r="D13" s="42">
        <v>178664</v>
      </c>
      <c r="E13" s="153">
        <v>-0.33100000000000002</v>
      </c>
      <c r="F13" s="154">
        <v>-0.104</v>
      </c>
      <c r="G13" s="184">
        <v>397461</v>
      </c>
      <c r="H13" s="210">
        <v>445635</v>
      </c>
      <c r="I13" s="316">
        <v>0.121</v>
      </c>
    </row>
    <row r="14" spans="1:9" s="189" customFormat="1" ht="17" thickBot="1">
      <c r="A14" s="220" t="s">
        <v>191</v>
      </c>
      <c r="B14" s="44">
        <v>88684</v>
      </c>
      <c r="C14" s="44">
        <v>90848</v>
      </c>
      <c r="D14" s="44">
        <v>92333</v>
      </c>
      <c r="E14" s="153">
        <v>1.6E-2</v>
      </c>
      <c r="F14" s="154">
        <v>4.1000000000000002E-2</v>
      </c>
      <c r="G14" s="184">
        <v>173419</v>
      </c>
      <c r="H14" s="210">
        <v>183181</v>
      </c>
      <c r="I14" s="316">
        <v>5.6000000000000001E-2</v>
      </c>
    </row>
    <row r="15" spans="1:9" s="193" customFormat="1" ht="16.5" thickBot="1">
      <c r="A15" s="221" t="s">
        <v>192</v>
      </c>
      <c r="B15" s="222">
        <v>1961350</v>
      </c>
      <c r="C15" s="222">
        <v>2123383</v>
      </c>
      <c r="D15" s="222">
        <v>2309042</v>
      </c>
      <c r="E15" s="306">
        <v>8.6999999999999994E-2</v>
      </c>
      <c r="F15" s="307">
        <v>0.17699999999999999</v>
      </c>
      <c r="G15" s="1678">
        <v>4340877</v>
      </c>
      <c r="H15" s="1679">
        <v>4432425</v>
      </c>
      <c r="I15" s="314">
        <v>2.1000000000000001E-2</v>
      </c>
    </row>
    <row r="16" spans="1:9" s="193" customFormat="1" ht="34.25" customHeight="1" thickBot="1">
      <c r="A16" s="223" t="s">
        <v>193</v>
      </c>
      <c r="B16" s="224">
        <v>-579107</v>
      </c>
      <c r="C16" s="224">
        <v>1565736</v>
      </c>
      <c r="D16" s="225">
        <v>1945662</v>
      </c>
      <c r="E16" s="300">
        <v>0.24299999999999999</v>
      </c>
      <c r="F16" s="301">
        <v>-4.3600000000000003</v>
      </c>
      <c r="G16" s="231">
        <v>458939</v>
      </c>
      <c r="H16" s="225">
        <v>3511398</v>
      </c>
      <c r="I16" s="315">
        <v>6.6509999999999998</v>
      </c>
    </row>
    <row r="17" spans="1:9" s="193" customFormat="1" ht="17" thickBot="1">
      <c r="A17" s="226" t="s">
        <v>194</v>
      </c>
      <c r="B17" s="227">
        <v>194719985</v>
      </c>
      <c r="C17" s="227">
        <v>227812456</v>
      </c>
      <c r="D17" s="227">
        <v>230237853</v>
      </c>
      <c r="E17" s="308">
        <v>1.0999999999999999E-2</v>
      </c>
      <c r="F17" s="309">
        <v>0.182</v>
      </c>
      <c r="G17" s="1680">
        <v>190625695</v>
      </c>
      <c r="H17" s="1681">
        <v>227052978</v>
      </c>
      <c r="I17" s="1682">
        <v>0.191</v>
      </c>
    </row>
    <row r="18" spans="1:9" ht="16.5">
      <c r="A18" s="215" t="s">
        <v>195</v>
      </c>
      <c r="B18" s="228">
        <v>4.0300000000000002E-2</v>
      </c>
      <c r="C18" s="228">
        <v>3.73E-2</v>
      </c>
      <c r="D18" s="228">
        <v>4.0099999999999997E-2</v>
      </c>
      <c r="E18" s="310" t="s">
        <v>678</v>
      </c>
      <c r="F18" s="311" t="s">
        <v>679</v>
      </c>
      <c r="G18" s="1683">
        <v>4.5499999999999999E-2</v>
      </c>
      <c r="H18" s="1684">
        <v>3.9E-2</v>
      </c>
      <c r="I18" s="310" t="s">
        <v>789</v>
      </c>
    </row>
    <row r="19" spans="1:9" ht="16.5">
      <c r="A19" s="218" t="s">
        <v>196</v>
      </c>
      <c r="B19" s="219">
        <v>-1.1900000000000001E-2</v>
      </c>
      <c r="C19" s="219">
        <v>2.75E-2</v>
      </c>
      <c r="D19" s="219">
        <v>3.3799999999999997E-2</v>
      </c>
      <c r="E19" s="304" t="s">
        <v>680</v>
      </c>
      <c r="F19" s="305" t="s">
        <v>681</v>
      </c>
      <c r="G19" s="1685">
        <v>4.7999999999999996E-3</v>
      </c>
      <c r="H19" s="1686">
        <v>3.09E-2</v>
      </c>
      <c r="I19" s="304" t="s">
        <v>790</v>
      </c>
    </row>
    <row r="20" spans="1:9" s="189" customFormat="1" ht="14.5" thickBot="1">
      <c r="A20" s="229" t="s">
        <v>197</v>
      </c>
      <c r="B20" s="230">
        <v>1.2952999999999999</v>
      </c>
      <c r="C20" s="230">
        <v>0.2626</v>
      </c>
      <c r="D20" s="230">
        <v>0.15740000000000001</v>
      </c>
      <c r="E20" s="312">
        <v>-0.105</v>
      </c>
      <c r="F20" s="313">
        <v>-1.1379999999999999</v>
      </c>
      <c r="G20" s="1687">
        <v>0.89429999999999998</v>
      </c>
      <c r="H20" s="1688">
        <v>0.20780000000000001</v>
      </c>
      <c r="I20" s="312">
        <v>-0.6865</v>
      </c>
    </row>
    <row r="22" spans="1:9">
      <c r="A22" s="548" t="s">
        <v>198</v>
      </c>
    </row>
    <row r="23" spans="1:9">
      <c r="A23" s="548" t="s">
        <v>199</v>
      </c>
    </row>
    <row r="24" spans="1:9">
      <c r="A24" s="548"/>
    </row>
  </sheetData>
  <mergeCells count="4">
    <mergeCell ref="I1:I2"/>
    <mergeCell ref="B1:D2"/>
    <mergeCell ref="E1:F2"/>
    <mergeCell ref="G1:H2"/>
  </mergeCells>
  <hyperlinks>
    <hyperlink ref="A3" location="Índice!A1" display="Volver al índice" xr:uid="{445A23D6-D09C-4208-A4F4-226480180A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5" ma:contentTypeDescription="Crear nuevo documento." ma:contentTypeScope="" ma:versionID="1489ec422a6d15d23867acc58fbe6018">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3a93fabd4a71cf99014cdbc7202a345e"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C505A-E6D4-4012-9B25-EC06C22985EF}">
  <ds:schemaRefs>
    <ds:schemaRef ds:uri="http://schemas.microsoft.com/office/2006/metadata/properties"/>
    <ds:schemaRef ds:uri="http://schemas.microsoft.com/office/infopath/2007/PartnerControls"/>
    <ds:schemaRef ds:uri="http://schemas.microsoft.com/sharepoint/v3"/>
    <ds:schemaRef ds:uri="aafcb589-e1e7-46d8-a0af-52044582a8fa"/>
  </ds:schemaRefs>
</ds:datastoreItem>
</file>

<file path=customXml/itemProps2.xml><?xml version="1.0" encoding="utf-8"?>
<ds:datastoreItem xmlns:ds="http://schemas.openxmlformats.org/officeDocument/2006/customXml" ds:itemID="{76946C30-DF64-4862-97A8-880EB280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Revisión</vt:lpstr>
      <vt:lpstr>0.Resumen BAP</vt:lpstr>
      <vt:lpstr>0.1.Contribuciones BAP</vt:lpstr>
      <vt:lpstr>0.2.ROAE</vt:lpstr>
      <vt:lpstr>1.AGI</vt:lpstr>
      <vt:lpstr>1.1.Colocaciones</vt:lpstr>
      <vt:lpstr>2.Fondeo</vt:lpstr>
      <vt:lpstr>3.Ingreso Neto por Intereses</vt:lpstr>
      <vt:lpstr>4.Calidad de Cartera</vt:lpstr>
      <vt:lpstr>5.Ingresos No Financieros</vt:lpstr>
      <vt:lpstr>6.Resultado Técnico de Seguros</vt:lpstr>
      <vt:lpstr>7.Gastos Operativos</vt:lpstr>
      <vt:lpstr>8.Eficiencia Operativa</vt:lpstr>
      <vt:lpstr>9.1.Capital Regulatorio BAP</vt:lpstr>
      <vt:lpstr>9.2.Capital Regulatorio BCP</vt:lpstr>
      <vt:lpstr>9.3.Capital Regulatorio Mibanco</vt:lpstr>
      <vt:lpstr>10. Canales Credicorp</vt:lpstr>
      <vt:lpstr>11.Perspectivas Económicas</vt:lpstr>
      <vt:lpstr>12.1.Credicorp Consolidado</vt:lpstr>
      <vt:lpstr>12.2 Credicorp Individual</vt:lpstr>
      <vt:lpstr>12.3 BCP Consolidado</vt:lpstr>
      <vt:lpstr>12.4 BCP Individual</vt:lpstr>
      <vt:lpstr>12.5 BCP Bolivia</vt:lpstr>
      <vt:lpstr>12.6 Mibanco</vt:lpstr>
      <vt:lpstr>12.7 IB &amp; WM</vt:lpstr>
      <vt:lpstr>12.8 Grupo Pacífico</vt:lpstr>
      <vt:lpstr>12.9 Prima AFP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cp:lastModifiedBy>
  <cp:revision/>
  <dcterms:created xsi:type="dcterms:W3CDTF">2021-03-25T15:28:02Z</dcterms:created>
  <dcterms:modified xsi:type="dcterms:W3CDTF">2021-08-23T15:19:08Z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ies>
</file>